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45" windowHeight="7305" tabRatio="931" firstSheet="1" activeTab="1"/>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<sst xmlns="http://schemas.openxmlformats.org/spreadsheetml/2006/main" count="602" uniqueCount="334">
  <si>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</si>
  <si>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</si>
  <si>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</si>
  <si>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</si>
  <si>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</si>
  <si>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</si>
  <si>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</si>
  <si>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</si>
  <si>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</si>
  <si>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</si>
  <si>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</si>
  <si>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</si>
  <si>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</si>
  <si>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</si>
  <si>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</si>
  <si>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</si>
  <si>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</si>
  <si>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</si>
  <si>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</si>
  <si>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</si>
  <si>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</si>
  <si>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</si>
  <si>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</si>
  <si>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</si>
  <si>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</si>
  <si>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</si>
  <si>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</si>
  <si>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</si>
  <si>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</si>
  <si>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</si>
  <si>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</si>
  <si>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</si>
  <si>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</si>
  <si>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</si>
  <si>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</si>
  <si>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</si>
  <si>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</si>
  <si>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</si>
  <si>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</si>
  <si>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</si>
  <si>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</si>
  <si>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</si>
  <si>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</si>
  <si>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</si>
  <si>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</si>
  <si>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</si>
  <si>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</si>
  <si>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</si>
  <si>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</si>
  <si>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</si>
  <si>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</si>
  <si>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</si>
  <si>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</si>
  <si>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</si>
  <si>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</si>
  <si>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</si>
  <si>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</si>
  <si>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</si>
  <si>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</si>
  <si>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</si>
  <si>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</si>
  <si>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</si>
  <si>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</si>
  <si>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</si>
  <si>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</si>
  <si>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</si>
  <si>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</si>
  <si>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</si>
  <si>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</si>
  <si>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</si>
  <si>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</si>
  <si>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</si>
  <si>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</si>
  <si>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</si>
  <si>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</si>
  <si>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</si>
  <si>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</si>
  <si>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</si>
  <si>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</si>
  <si>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</si>
  <si>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</si>
  <si>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</si>
  <si>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</si>
  <si>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</si>
  <si>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</si>
  <si>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</si>
  <si>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</si>
  <si>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</si>
  <si>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</si>
  <si>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</si>
  <si>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</si>
  <si>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</si>
  <si>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</si>
  <si>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</si>
  <si>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</si>
  <si>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</si>
  <si>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</si>
  <si>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</si>
  <si>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</si>
  <si>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</si>
  <si>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</si>
  <si>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</si>
  <si>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</si>
  <si>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</si>
  <si>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</si>
  <si>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</si>
  <si>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</si>
  <si>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</si>
  <si>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</si>
  <si>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</si>
  <si>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</si>
  <si>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</si>
  <si>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</si>
  <si>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</si>
  <si>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</si>
  <si>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</si>
  <si>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</si>
  <si>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</si>
  <si>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</si>
  <si>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</si>
  <si>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</si>
  <si>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</si>
  <si>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</si>
  <si>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</si>
  <si>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</si>
  <si>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</si>
  <si>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</si>
  <si>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</si>
  <si>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</si>
  <si>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</si>
  <si>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</si>
  <si>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</si>
  <si>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</si>
  <si>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</si>
  <si>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</si>
  <si>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</si>
  <si>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</si>
  <si>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</si>
  <si>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</si>
  <si>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</si>
  <si>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</si>
  <si>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</si>
  <si>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</si>
  <si>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</si>
  <si>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</si>
  <si>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</si>
  <si>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</si>
  <si>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</si>
  <si>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</si>
  <si>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</si>
  <si>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</si>
  <si>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</si>
  <si>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</si>
  <si>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</si>
  <si>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b</t>
  </si>
  <si>
    <t>c</t>
  </si>
  <si>
    <t>Fyll i avdelningens namn (byt ut denna text)</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</si>
  <si>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</si>
  <si>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</si>
  <si>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</si>
  <si>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</si>
  <si>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</si>
  <si>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</si>
  <si>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</si>
  <si>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</si>
  <si>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</si>
  <si>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</si>
  <si>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</si>
  <si>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</si>
  <si>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</si>
  <si>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</si>
  <si>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</si>
  <si>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</si>
  <si>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</si>
  <si>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</si>
  <si>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</si>
  <si>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</si>
  <si>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</si>
  <si>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</si>
  <si>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</si>
  <si>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</si>
  <si>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</si>
  <si>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</si>
  <si>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</si>
  <si>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</si>
  <si>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</si>
  <si>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</si>
  <si>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</si>
  <si>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</si>
  <si>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</si>
  <si>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</si>
  <si>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</si>
  <si>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</si>
  <si>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</si>
  <si>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</si>
  <si>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</si>
  <si>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</si>
  <si>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</si>
  <si>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</si>
  <si>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</si>
  <si>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</si>
  <si>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</si>
  <si>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</si>
  <si>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</si>
  <si>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</si>
  <si>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</si>
  <si>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</si>
  <si>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</si>
  <si>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</si>
  <si>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</si>
  <si>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</si>
  <si>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</si>
  <si>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</si>
  <si>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</si>
  <si>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</si>
  <si>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</si>
  <si>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</si>
  <si>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</si>
  <si>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</si>
  <si>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</si>
  <si>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</si>
  <si>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</si>
  <si>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</si>
  <si>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</si>
  <si>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</si>
  <si>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</si>
  <si>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</si>
  <si>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</si>
  <si>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</si>
  <si>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</si>
  <si>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</si>
  <si>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</si>
  <si>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</si>
  <si>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</si>
  <si>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</si>
  <si>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</si>
  <si>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</si>
  <si>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</si>
  <si>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</si>
  <si>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</si>
  <si>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</si>
  <si>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</si>
  <si>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</si>
  <si>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</si>
  <si>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</si>
  <si>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</si>
  <si>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</si>
  <si>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</si>
  <si>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</si>
  <si>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</si>
  <si>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</si>
  <si>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</si>
  <si>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</si>
  <si>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</si>
  <si>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</si>
  <si>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</si>
  <si>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</si>
  <si>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</si>
  <si>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</si>
  <si>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</si>
  <si>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</si>
  <si>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</si>
  <si>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</si>
  <si>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</si>
  <si>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</si>
  <si>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</si>
  <si>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</si>
  <si>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</si>
  <si>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</si>
  <si>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</si>
  <si>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</si>
  <si>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</si>
  <si>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</si>
  <si>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</si>
  <si>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</si>
  <si>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</si>
  <si>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</si>
  <si>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</si>
  <si>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</si>
  <si>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</si>
  <si>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</si>
  <si>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</si>
  <si>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</si>
  <si>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</si>
  <si>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</si>
  <si>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</si>
  <si>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</si>
  <si>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</si>
  <si>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</si>
  <si>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</si>
  <si>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</si>
  <si>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</si>
  <si>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</si>
  <si>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Tkr</t>
  </si>
  <si>
    <t xml:space="preserve">KTH Innovation </t>
  </si>
  <si>
    <t xml:space="preserve">KTH Biblioteket </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</si>
  <si>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</si>
  <si>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</si>
  <si>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</si>
  <si>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</si>
  <si>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</si>
  <si>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</si>
  <si>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</si>
  <si>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</si>
  <si>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</si>
  <si>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</si>
  <si>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</si>
  <si>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</si>
  <si>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</si>
  <si>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Kommunikationsavdelningen</t>
  </si>
  <si>
    <t>50% Kommunikationsstöd</t>
  </si>
  <si>
    <t>Denna flik är en förklaringsflik till dokumentet Projektkalkyl_mall_2024_SKOLA FOFU.xls</t>
  </si>
  <si>
    <t>Fliken är lösenordsskyddad av KTH/VS.</t>
  </si>
  <si>
    <t>När budget är ifylld, kontrollera att påläggsbaserna i flik 7 överensstämmer med de aktuella procentsatserna för avdelningen i dokumentet SUHF_2024_SKOLA.xls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</si>
  <si>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Projektkalkyl_2024_SKOLA_AVDELNINGENS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</si>
  <si>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2023</t>
  </si>
  <si>
    <t>Stödverksamhet inom VS där TBK krävs för finansiering</t>
  </si>
  <si>
    <t>varav VS:s andel av TB</t>
  </si>
  <si>
    <t>Skolornas bidrag</t>
  </si>
  <si>
    <t>Säkerhetsavdelningen</t>
  </si>
  <si>
    <t>SUMMA VS</t>
  </si>
  <si>
    <t>Avd. för verksamhetsstöd ABE</t>
  </si>
  <si>
    <t>Avd. för verksamhetsstöd CBH</t>
  </si>
  <si>
    <t>Avd. för verksamhetsstöd EECS</t>
  </si>
  <si>
    <t>Avd. för verksamhetsstöd ITM</t>
  </si>
  <si>
    <t>Avd. för verksamhetsstöd SCI</t>
  </si>
  <si>
    <t>Finansieringsdifferens</t>
  </si>
  <si>
    <t>Summa TB-fil</t>
  </si>
  <si>
    <t>Andel av totalt TB per funktion, FORSK</t>
  </si>
  <si>
    <t>Andel av totalt TB per funktion, UTB</t>
  </si>
  <si>
    <t>AA - ABE Arkitektur och samhällsbyggnad</t>
  </si>
  <si>
    <t>AI</t>
  </si>
  <si>
    <t>AL - SEED</t>
  </si>
  <si>
    <t>It &amp; Telefonitjänster</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</si>
</sst>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7">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sz val="12"/>
      <color indexed="8"/>
      <name val="Times New Roman"/>
      <family val="2"/>
    </font>
    <font>
      <sz val="12"/>
      <color indexed="9"/>
      <name val="Times New Roman"/>
      <family val="2"/>
    </font>
    <font>
      <b/>
      <sz val="12"/>
      <color indexed="52"/>
      <name val="Times New Roman"/>
      <family val="2"/>
    </font>
    <font>
      <b/>
      <sz val="12"/>
      <color indexed="9"/>
      <name val="Times New Roman"/>
      <family val="1"/>
    </font>
    <font>
      <i/>
      <sz val="12"/>
      <color indexed="23"/>
      <name val="Times New Roman"/>
      <family val="2"/>
    </font>
    <font>
      <sz val="12"/>
      <color indexed="17"/>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sz val="12"/>
      <color rgb="FF006100"/>
      <name val="Times New Roman"/>
      <family val="2"/>
    </font>
    <font>
      <i/>
      <sz val="12"/>
      <color rgb="FF7F7F7F"/>
      <name val="Times New Roman"/>
      <family val="2"/>
    </font>
    <font>
      <sz val="12"/>
      <color rgb="FF3F3F76"/>
      <name val="Times New Roman"/>
      <family val="2"/>
    </font>
    <font>
      <b/>
      <sz val="12"/>
      <color theme="0"/>
      <name val="Times New Roman"/>
      <family val="1"/>
    </font>
    <font>
      <sz val="12"/>
      <color rgb="FFFA7D00"/>
      <name val="Times New Roman"/>
      <family val="2"/>
    </font>
    <font>
      <sz val="12"/>
      <color rgb="FF9C6500"/>
      <name val="Times New Roman"/>
      <family val="2"/>
    </font>
    <font>
      <b/>
      <sz val="12"/>
      <color theme="1"/>
      <name val="Times New Roman"/>
      <family val="2"/>
    </font>
    <font>
      <b/>
      <sz val="12"/>
      <color rgb="FF3F3F3F"/>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0" fillId="18" borderId="1" applyNumberFormat="0" applyFont="0" applyAlignment="0" applyProtection="0"/>
    <xf numFmtId="0" fontId="70" fillId="19" borderId="2" applyNumberFormat="0" applyAlignment="0" applyProtection="0"/>
    <xf numFmtId="0" fontId="71"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15"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19" fillId="26" borderId="0" applyNumberFormat="0" applyBorder="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27" borderId="2" applyNumberFormat="0" applyAlignment="0" applyProtection="0"/>
    <xf numFmtId="0" fontId="74" fillId="28" borderId="3" applyNumberFormat="0" applyAlignment="0" applyProtection="0"/>
    <xf numFmtId="0" fontId="75" fillId="0" borderId="4" applyNumberFormat="0" applyFill="0" applyAlignment="0" applyProtection="0"/>
    <xf numFmtId="0" fontId="76" fillId="29" borderId="0" applyNumberFormat="0" applyBorder="0" applyAlignment="0" applyProtection="0"/>
    <xf numFmtId="0" fontId="0" fillId="0" borderId="0">
      <alignment/>
      <protection/>
    </xf>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7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8"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401">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19"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19" borderId="20" xfId="0" applyFont="1" applyFill="1" applyBorder="1" applyAlignment="1" applyProtection="1">
      <alignment/>
      <protection/>
    </xf>
    <xf numFmtId="0" fontId="2" fillId="19" borderId="20" xfId="0" applyFont="1" applyFill="1" applyBorder="1" applyAlignment="1" applyProtection="1">
      <alignment/>
      <protection/>
    </xf>
    <xf numFmtId="0" fontId="2" fillId="19"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51" applyNumberFormat="1" applyFont="1" applyBorder="1" applyAlignment="1" applyProtection="1">
      <alignment/>
      <protection/>
    </xf>
    <xf numFmtId="10" fontId="33" fillId="31" borderId="0" xfId="51"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51"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51"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0" fillId="0" borderId="27" xfId="0" applyFont="1" applyBorder="1" applyAlignment="1" applyProtection="1">
      <alignment horizontal="left"/>
      <protection locked="0"/>
    </xf>
    <xf numFmtId="0" fontId="39" fillId="0" borderId="0" xfId="0" applyFont="1" applyAlignment="1" applyProtection="1">
      <alignment/>
      <protection/>
    </xf>
    <xf numFmtId="0" fontId="81"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19" borderId="20" xfId="0" applyFont="1" applyFill="1" applyBorder="1" applyAlignment="1" applyProtection="1">
      <alignment horizontal="left"/>
      <protection/>
    </xf>
    <xf numFmtId="0" fontId="4" fillId="19" borderId="20" xfId="0" applyFont="1" applyFill="1" applyBorder="1" applyAlignment="1" applyProtection="1">
      <alignment horizontal="left"/>
      <protection/>
    </xf>
    <xf numFmtId="0" fontId="2" fillId="19" borderId="20" xfId="0" applyFont="1" applyFill="1" applyBorder="1" applyAlignment="1" applyProtection="1">
      <alignment horizontal="left"/>
      <protection/>
    </xf>
    <xf numFmtId="0" fontId="2" fillId="19"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19"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0"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2" fillId="0" borderId="0" xfId="0" applyFont="1" applyFill="1" applyBorder="1" applyAlignment="1" applyProtection="1">
      <alignment/>
      <protection/>
    </xf>
    <xf numFmtId="3" fontId="83" fillId="0" borderId="0" xfId="0" applyNumberFormat="1" applyFont="1" applyFill="1" applyBorder="1" applyAlignment="1" applyProtection="1">
      <alignment/>
      <protection/>
    </xf>
    <xf numFmtId="0" fontId="29" fillId="0" borderId="0" xfId="50" applyFont="1" applyFill="1" applyProtection="1">
      <alignment/>
      <protection/>
    </xf>
    <xf numFmtId="0" fontId="29" fillId="0" borderId="0" xfId="50" applyFont="1" applyAlignment="1" applyProtection="1">
      <alignment horizontal="right"/>
      <protection/>
    </xf>
    <xf numFmtId="0" fontId="29" fillId="0" borderId="0" xfId="50" applyFont="1" applyFill="1" applyAlignment="1" applyProtection="1">
      <alignment horizontal="center"/>
      <protection/>
    </xf>
    <xf numFmtId="0" fontId="1" fillId="0" borderId="0" xfId="50" applyFont="1" applyFill="1" applyProtection="1">
      <alignment/>
      <protection/>
    </xf>
    <xf numFmtId="0" fontId="1" fillId="0" borderId="0" xfId="50" applyFont="1" applyFill="1" applyBorder="1" applyAlignment="1" applyProtection="1">
      <alignment horizontal="right"/>
      <protection/>
    </xf>
    <xf numFmtId="0" fontId="30" fillId="0" borderId="0" xfId="50" applyFont="1" applyFill="1" applyProtection="1">
      <alignment/>
      <protection/>
    </xf>
    <xf numFmtId="0" fontId="1" fillId="0" borderId="0" xfId="50" applyFont="1" applyFill="1" applyBorder="1" applyProtection="1">
      <alignment/>
      <protection/>
    </xf>
    <xf numFmtId="0" fontId="31" fillId="0" borderId="0" xfId="50" applyFont="1" applyFill="1" applyProtection="1">
      <alignment/>
      <protection/>
    </xf>
    <xf numFmtId="0" fontId="32" fillId="0" borderId="0" xfId="50" applyFont="1" applyFill="1" applyProtection="1">
      <alignment/>
      <protection/>
    </xf>
    <xf numFmtId="0" fontId="32" fillId="0" borderId="0" xfId="50" applyFont="1" applyFill="1" applyAlignment="1" applyProtection="1">
      <alignment horizontal="right"/>
      <protection/>
    </xf>
    <xf numFmtId="9" fontId="31" fillId="0" borderId="0" xfId="50" applyNumberFormat="1" applyFont="1" applyFill="1" applyProtection="1">
      <alignment/>
      <protection/>
    </xf>
    <xf numFmtId="0" fontId="32" fillId="0" borderId="0" xfId="50" applyFont="1" applyFill="1" applyAlignment="1" applyProtection="1">
      <alignment wrapText="1"/>
      <protection/>
    </xf>
    <xf numFmtId="0" fontId="0" fillId="0" borderId="0" xfId="50" applyFont="1" applyFill="1" applyProtection="1">
      <alignment/>
      <protection/>
    </xf>
    <xf numFmtId="0" fontId="0" fillId="0" borderId="0" xfId="50" applyFont="1" applyFill="1" applyAlignment="1" applyProtection="1">
      <alignment horizontal="right"/>
      <protection/>
    </xf>
    <xf numFmtId="0" fontId="33" fillId="0" borderId="0" xfId="50" applyFont="1" applyFill="1" applyBorder="1" applyProtection="1">
      <alignment/>
      <protection/>
    </xf>
    <xf numFmtId="0" fontId="0" fillId="0" borderId="0" xfId="50" applyFont="1" applyFill="1" applyBorder="1" applyProtection="1">
      <alignment/>
      <protection/>
    </xf>
    <xf numFmtId="0" fontId="0" fillId="0" borderId="0" xfId="50" applyFont="1" applyFill="1" applyBorder="1" applyAlignment="1" applyProtection="1">
      <alignment horizontal="right"/>
      <protection/>
    </xf>
    <xf numFmtId="0" fontId="0" fillId="0" borderId="23" xfId="50" applyFont="1" applyFill="1" applyBorder="1" applyProtection="1">
      <alignment/>
      <protection/>
    </xf>
    <xf numFmtId="0" fontId="0" fillId="0" borderId="30" xfId="50" applyFont="1" applyFill="1" applyBorder="1" applyProtection="1">
      <alignment/>
      <protection/>
    </xf>
    <xf numFmtId="3" fontId="0" fillId="0" borderId="30" xfId="50" applyNumberFormat="1" applyFont="1" applyFill="1" applyBorder="1" applyProtection="1">
      <alignment/>
      <protection/>
    </xf>
    <xf numFmtId="10" fontId="0" fillId="0" borderId="30" xfId="50" applyNumberFormat="1" applyFont="1" applyFill="1" applyBorder="1" applyProtection="1">
      <alignment/>
      <protection/>
    </xf>
    <xf numFmtId="9" fontId="0" fillId="0" borderId="30" xfId="50" applyNumberFormat="1" applyFont="1" applyFill="1" applyBorder="1" applyProtection="1">
      <alignment/>
      <protection/>
    </xf>
    <xf numFmtId="0" fontId="0" fillId="0" borderId="31" xfId="50" applyFont="1" applyFill="1" applyBorder="1" applyProtection="1">
      <alignment/>
      <protection/>
    </xf>
    <xf numFmtId="0" fontId="0" fillId="0" borderId="32" xfId="50" applyFont="1" applyFill="1" applyBorder="1" applyProtection="1">
      <alignment/>
      <protection/>
    </xf>
    <xf numFmtId="3" fontId="0" fillId="0" borderId="0" xfId="50" applyNumberFormat="1" applyFont="1" applyFill="1" applyBorder="1" applyProtection="1">
      <alignment/>
      <protection/>
    </xf>
    <xf numFmtId="10" fontId="0" fillId="0" borderId="0" xfId="50" applyNumberFormat="1" applyFont="1" applyFill="1" applyBorder="1" applyProtection="1">
      <alignment/>
      <protection/>
    </xf>
    <xf numFmtId="9" fontId="0" fillId="0" borderId="0" xfId="50" applyNumberFormat="1" applyFont="1" applyFill="1" applyBorder="1" applyProtection="1">
      <alignment/>
      <protection/>
    </xf>
    <xf numFmtId="174" fontId="0" fillId="0" borderId="33" xfId="50" applyNumberFormat="1" applyFont="1" applyFill="1" applyBorder="1" applyProtection="1">
      <alignment/>
      <protection/>
    </xf>
    <xf numFmtId="0" fontId="0" fillId="0" borderId="25" xfId="50" applyFont="1" applyFill="1" applyBorder="1" applyProtection="1">
      <alignment/>
      <protection/>
    </xf>
    <xf numFmtId="0" fontId="0" fillId="0" borderId="16" xfId="50" applyFont="1" applyFill="1" applyBorder="1" applyProtection="1">
      <alignment/>
      <protection/>
    </xf>
    <xf numFmtId="3" fontId="0" fillId="0" borderId="16" xfId="50" applyNumberFormat="1" applyFont="1" applyFill="1" applyBorder="1" applyProtection="1">
      <alignment/>
      <protection/>
    </xf>
    <xf numFmtId="10" fontId="0" fillId="0" borderId="16" xfId="50" applyNumberFormat="1" applyFont="1" applyFill="1" applyBorder="1" applyProtection="1">
      <alignment/>
      <protection/>
    </xf>
    <xf numFmtId="9" fontId="0" fillId="0" borderId="16" xfId="50" applyNumberFormat="1" applyFont="1" applyFill="1" applyBorder="1" applyProtection="1">
      <alignment/>
      <protection/>
    </xf>
    <xf numFmtId="174" fontId="0" fillId="0" borderId="26" xfId="50" applyNumberFormat="1" applyFont="1" applyFill="1" applyBorder="1" applyProtection="1">
      <alignment/>
      <protection/>
    </xf>
    <xf numFmtId="9" fontId="0" fillId="0" borderId="0" xfId="50" applyNumberFormat="1" applyFont="1" applyFill="1" applyProtection="1">
      <alignment/>
      <protection/>
    </xf>
    <xf numFmtId="174" fontId="0" fillId="0" borderId="24" xfId="50" applyNumberFormat="1" applyFont="1" applyFill="1" applyBorder="1" applyAlignment="1" applyProtection="1">
      <alignment wrapText="1"/>
      <protection/>
    </xf>
    <xf numFmtId="0" fontId="33" fillId="0" borderId="0" xfId="50" applyFont="1" applyFill="1" applyProtection="1">
      <alignment/>
      <protection/>
    </xf>
    <xf numFmtId="174" fontId="0" fillId="0" borderId="0" xfId="50" applyNumberFormat="1" applyFont="1" applyFill="1" applyProtection="1">
      <alignment/>
      <protection/>
    </xf>
    <xf numFmtId="174" fontId="0" fillId="0" borderId="31" xfId="50" applyNumberFormat="1" applyFont="1" applyFill="1" applyBorder="1" applyProtection="1">
      <alignment/>
      <protection/>
    </xf>
    <xf numFmtId="174" fontId="0" fillId="0" borderId="0" xfId="50" applyNumberFormat="1" applyFont="1" applyFill="1" applyAlignment="1" applyProtection="1">
      <alignment horizontal="center"/>
      <protection/>
    </xf>
    <xf numFmtId="0" fontId="0" fillId="0" borderId="0" xfId="50" applyFont="1" applyFill="1" applyAlignment="1" applyProtection="1">
      <alignment horizontal="center"/>
      <protection/>
    </xf>
    <xf numFmtId="174" fontId="0" fillId="0" borderId="31" xfId="50" applyNumberFormat="1" applyFont="1" applyFill="1" applyBorder="1" applyAlignment="1" applyProtection="1">
      <alignment horizontal="center"/>
      <protection/>
    </xf>
    <xf numFmtId="3" fontId="0" fillId="0" borderId="0" xfId="50" applyNumberFormat="1" applyFont="1" applyFill="1" applyAlignment="1" applyProtection="1">
      <alignment horizontal="center"/>
      <protection/>
    </xf>
    <xf numFmtId="174" fontId="0" fillId="0" borderId="33" xfId="50" applyNumberFormat="1" applyFont="1" applyFill="1" applyBorder="1" applyAlignment="1" applyProtection="1">
      <alignment horizontal="center"/>
      <protection/>
    </xf>
    <xf numFmtId="174" fontId="0" fillId="0" borderId="26" xfId="50" applyNumberFormat="1" applyFont="1" applyFill="1" applyBorder="1" applyAlignment="1" applyProtection="1">
      <alignment horizontal="center"/>
      <protection/>
    </xf>
    <xf numFmtId="3" fontId="0" fillId="0" borderId="27" xfId="50" applyNumberFormat="1" applyFont="1" applyFill="1" applyBorder="1" applyProtection="1">
      <alignment/>
      <protection/>
    </xf>
    <xf numFmtId="174" fontId="0" fillId="0" borderId="27" xfId="50" applyNumberFormat="1" applyFont="1" applyFill="1" applyBorder="1" applyAlignment="1" applyProtection="1">
      <alignment horizontal="center"/>
      <protection/>
    </xf>
    <xf numFmtId="10" fontId="0" fillId="0" borderId="0" xfId="50" applyNumberFormat="1" applyFont="1" applyFill="1" applyProtection="1">
      <alignment/>
      <protection/>
    </xf>
    <xf numFmtId="0" fontId="33" fillId="0" borderId="16" xfId="50" applyFont="1" applyFill="1" applyBorder="1" applyProtection="1">
      <alignment/>
      <protection/>
    </xf>
    <xf numFmtId="0" fontId="33" fillId="0" borderId="0" xfId="50" applyFont="1" applyFill="1" applyAlignment="1" applyProtection="1">
      <alignment horizontal="right"/>
      <protection/>
    </xf>
    <xf numFmtId="3" fontId="33" fillId="0" borderId="0" xfId="50" applyNumberFormat="1" applyFont="1" applyFill="1" applyProtection="1">
      <alignment/>
      <protection/>
    </xf>
    <xf numFmtId="10" fontId="33" fillId="0" borderId="0" xfId="50" applyNumberFormat="1" applyFont="1" applyFill="1" applyProtection="1">
      <alignment/>
      <protection/>
    </xf>
    <xf numFmtId="10" fontId="0" fillId="0" borderId="31" xfId="50" applyNumberFormat="1" applyFont="1" applyFill="1" applyBorder="1" applyProtection="1">
      <alignment/>
      <protection/>
    </xf>
    <xf numFmtId="10" fontId="0" fillId="0" borderId="33" xfId="50" applyNumberFormat="1" applyFont="1" applyFill="1" applyBorder="1" applyProtection="1">
      <alignment/>
      <protection/>
    </xf>
    <xf numFmtId="10" fontId="0" fillId="0" borderId="26" xfId="50" applyNumberFormat="1" applyFont="1" applyFill="1" applyBorder="1" applyProtection="1">
      <alignment/>
      <protection/>
    </xf>
    <xf numFmtId="0" fontId="35" fillId="0" borderId="0" xfId="50" applyFont="1" applyFill="1" applyProtection="1">
      <alignment/>
      <protection/>
    </xf>
    <xf numFmtId="0" fontId="34" fillId="0" borderId="0" xfId="50" applyFont="1" applyFill="1" applyProtection="1">
      <alignment/>
      <protection/>
    </xf>
    <xf numFmtId="0" fontId="0" fillId="33" borderId="0" xfId="50" applyFont="1" applyFill="1" applyProtection="1">
      <alignment/>
      <protection/>
    </xf>
    <xf numFmtId="0" fontId="0" fillId="0" borderId="34" xfId="50" applyFont="1" applyFill="1" applyBorder="1" applyProtection="1">
      <alignment/>
      <protection/>
    </xf>
    <xf numFmtId="0" fontId="0" fillId="0" borderId="26" xfId="50"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0"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51"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51" applyNumberFormat="1" applyFont="1" applyFill="1" applyAlignment="1" applyProtection="1">
      <alignment horizontal="right" vertical="top"/>
      <protection locked="0"/>
    </xf>
    <xf numFmtId="9" fontId="10" fillId="0" borderId="0" xfId="51" applyFont="1" applyFill="1" applyAlignment="1" applyProtection="1">
      <alignment horizontal="right" vertical="top"/>
      <protection/>
    </xf>
    <xf numFmtId="0" fontId="80"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0"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0"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19" borderId="10" xfId="0" applyFont="1" applyFill="1" applyBorder="1" applyAlignment="1" applyProtection="1">
      <alignment/>
      <protection/>
    </xf>
    <xf numFmtId="0" fontId="12" fillId="19" borderId="0" xfId="0" applyFont="1" applyFill="1" applyBorder="1" applyAlignment="1" applyProtection="1">
      <alignment/>
      <protection/>
    </xf>
    <xf numFmtId="0" fontId="2" fillId="19" borderId="0" xfId="0" applyFont="1" applyFill="1" applyBorder="1" applyAlignment="1" applyProtection="1">
      <alignment/>
      <protection/>
    </xf>
    <xf numFmtId="0" fontId="2" fillId="19"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0" applyFont="1" applyFill="1" applyProtection="1">
      <alignment/>
      <protection locked="0"/>
    </xf>
    <xf numFmtId="0" fontId="84"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4" fillId="0" borderId="0" xfId="0" applyFont="1" applyAlignment="1" applyProtection="1">
      <alignment/>
      <protection/>
    </xf>
    <xf numFmtId="0" fontId="85" fillId="0" borderId="0" xfId="50" applyFont="1" applyFill="1" applyProtection="1">
      <alignment/>
      <protection/>
    </xf>
    <xf numFmtId="0" fontId="0" fillId="0" borderId="0" xfId="50" applyFont="1" applyFill="1" applyProtection="1">
      <alignment/>
      <protection/>
    </xf>
    <xf numFmtId="0" fontId="0" fillId="0" borderId="38" xfId="50" applyFont="1" applyFill="1" applyBorder="1" applyProtection="1">
      <alignment/>
      <protection/>
    </xf>
    <xf numFmtId="3" fontId="0" fillId="32" borderId="38" xfId="50" applyNumberFormat="1" applyFont="1" applyFill="1" applyBorder="1" applyProtection="1">
      <alignment/>
      <protection locked="0"/>
    </xf>
    <xf numFmtId="3" fontId="0" fillId="0" borderId="27" xfId="50" applyNumberFormat="1" applyFont="1" applyFill="1" applyBorder="1" applyProtection="1">
      <alignment/>
      <protection/>
    </xf>
    <xf numFmtId="3" fontId="0" fillId="0" borderId="22" xfId="50" applyNumberFormat="1" applyFont="1" applyFill="1" applyBorder="1" applyProtection="1">
      <alignment/>
      <protection/>
    </xf>
    <xf numFmtId="3" fontId="0" fillId="0" borderId="24" xfId="50"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10" fontId="0" fillId="0" borderId="0" xfId="51" applyNumberFormat="1" applyFont="1" applyAlignment="1" applyProtection="1">
      <alignment/>
      <protection/>
    </xf>
    <xf numFmtId="10" fontId="0" fillId="0" borderId="0" xfId="0" applyNumberFormat="1" applyFont="1" applyAlignment="1" applyProtection="1">
      <alignment/>
      <protection/>
    </xf>
    <xf numFmtId="10" fontId="0" fillId="0" borderId="0" xfId="51" applyNumberFormat="1" applyFont="1" applyAlignment="1" applyProtection="1">
      <alignment/>
      <protection/>
    </xf>
    <xf numFmtId="0" fontId="86" fillId="0" borderId="0" xfId="0" applyFont="1" applyBorder="1" applyAlignment="1" applyProtection="1">
      <alignment vertical="top"/>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0" fillId="34" borderId="0" xfId="0" applyNumberFormat="1" applyFont="1" applyFill="1" applyBorder="1" applyAlignment="1" applyProtection="1">
      <alignment/>
      <protection/>
    </xf>
    <xf numFmtId="0" fontId="1" fillId="0" borderId="0" xfId="0" applyFont="1" applyBorder="1" applyAlignment="1" applyProtection="1">
      <alignment/>
      <protection/>
    </xf>
    <xf numFmtId="3" fontId="30" fillId="0" borderId="0" xfId="0" applyNumberFormat="1" applyFont="1" applyFill="1" applyBorder="1" applyAlignment="1" applyProtection="1">
      <alignment/>
      <protection/>
    </xf>
    <xf numFmtId="0" fontId="30" fillId="0" borderId="17" xfId="0" applyFont="1" applyFill="1" applyBorder="1" applyAlignment="1" applyProtection="1">
      <alignment/>
      <protection/>
    </xf>
    <xf numFmtId="3" fontId="30" fillId="0" borderId="30" xfId="0" applyNumberFormat="1" applyFont="1" applyFill="1" applyBorder="1" applyAlignment="1" applyProtection="1">
      <alignment/>
      <protection/>
    </xf>
    <xf numFmtId="0" fontId="33" fillId="0" borderId="38" xfId="0" applyFont="1" applyBorder="1" applyAlignment="1" applyProtection="1">
      <alignment/>
      <protection/>
    </xf>
    <xf numFmtId="3" fontId="33" fillId="0" borderId="38" xfId="0" applyNumberFormat="1" applyFont="1" applyFill="1" applyBorder="1" applyAlignment="1" applyProtection="1">
      <alignment/>
      <protection/>
    </xf>
    <xf numFmtId="3" fontId="33" fillId="0" borderId="17" xfId="0" applyNumberFormat="1" applyFont="1" applyFill="1" applyBorder="1" applyAlignment="1" applyProtection="1">
      <alignment/>
      <protection/>
    </xf>
    <xf numFmtId="3" fontId="33" fillId="34" borderId="17" xfId="0" applyNumberFormat="1" applyFont="1" applyFill="1" applyBorder="1" applyAlignment="1" applyProtection="1">
      <alignment/>
      <protection/>
    </xf>
    <xf numFmtId="3" fontId="33" fillId="0" borderId="38" xfId="0" applyNumberFormat="1" applyFont="1" applyBorder="1" applyAlignment="1" applyProtection="1">
      <alignment/>
      <protection/>
    </xf>
    <xf numFmtId="3" fontId="33" fillId="34" borderId="38"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1" fillId="0" borderId="24" xfId="0" applyNumberFormat="1" applyFont="1" applyFill="1" applyBorder="1" applyAlignment="1" applyProtection="1">
      <alignment/>
      <protection/>
    </xf>
    <xf numFmtId="3" fontId="1" fillId="34" borderId="22" xfId="0" applyNumberFormat="1" applyFont="1" applyFill="1" applyBorder="1" applyAlignment="1" applyProtection="1">
      <alignment/>
      <protection/>
    </xf>
    <xf numFmtId="3" fontId="1" fillId="34" borderId="24" xfId="0" applyNumberFormat="1" applyFont="1" applyFill="1" applyBorder="1" applyAlignment="1" applyProtection="1">
      <alignment/>
      <protection/>
    </xf>
    <xf numFmtId="0" fontId="30" fillId="0" borderId="0" xfId="0" applyFont="1" applyAlignment="1" applyProtection="1">
      <alignment/>
      <protection/>
    </xf>
    <xf numFmtId="10" fontId="1" fillId="0" borderId="16" xfId="51" applyNumberFormat="1" applyFont="1" applyBorder="1" applyAlignment="1" applyProtection="1">
      <alignment/>
      <protection/>
    </xf>
    <xf numFmtId="0" fontId="0" fillId="0" borderId="16" xfId="0" applyFont="1" applyBorder="1" applyAlignment="1" applyProtection="1">
      <alignment/>
      <protection/>
    </xf>
    <xf numFmtId="10" fontId="0" fillId="0" borderId="16" xfId="51" applyNumberFormat="1" applyFont="1" applyBorder="1" applyAlignment="1" applyProtection="1">
      <alignment/>
      <protection/>
    </xf>
    <xf numFmtId="10" fontId="0" fillId="0" borderId="16" xfId="0" applyNumberFormat="1" applyFont="1" applyBorder="1" applyAlignment="1" applyProtection="1">
      <alignment/>
      <protection/>
    </xf>
    <xf numFmtId="0" fontId="30" fillId="0" borderId="16" xfId="0" applyFont="1" applyFill="1" applyBorder="1" applyAlignment="1" applyProtection="1">
      <alignment/>
      <protection/>
    </xf>
    <xf numFmtId="3" fontId="1" fillId="0" borderId="38" xfId="0" applyNumberFormat="1" applyFont="1" applyFill="1" applyBorder="1" applyAlignment="1" applyProtection="1">
      <alignment/>
      <protection/>
    </xf>
    <xf numFmtId="3" fontId="1" fillId="0" borderId="17" xfId="0" applyNumberFormat="1" applyFont="1" applyFill="1" applyBorder="1" applyAlignment="1" applyProtection="1">
      <alignment/>
      <protection/>
    </xf>
    <xf numFmtId="3" fontId="1" fillId="34" borderId="17" xfId="0" applyNumberFormat="1" applyFont="1" applyFill="1" applyBorder="1" applyAlignment="1" applyProtection="1">
      <alignment/>
      <protection/>
    </xf>
    <xf numFmtId="3" fontId="1" fillId="0" borderId="38" xfId="0" applyNumberFormat="1" applyFont="1" applyBorder="1" applyAlignment="1" applyProtection="1">
      <alignment/>
      <protection/>
    </xf>
    <xf numFmtId="3" fontId="30" fillId="0" borderId="27" xfId="0" applyNumberFormat="1" applyFont="1" applyFill="1" applyBorder="1" applyAlignment="1" applyProtection="1">
      <alignment/>
      <protection/>
    </xf>
    <xf numFmtId="3" fontId="30" fillId="0" borderId="27" xfId="0" applyNumberFormat="1" applyFont="1" applyBorder="1" applyAlignment="1" applyProtection="1">
      <alignment/>
      <protection/>
    </xf>
    <xf numFmtId="3" fontId="30" fillId="0" borderId="24" xfId="0" applyNumberFormat="1" applyFont="1" applyFill="1" applyBorder="1" applyAlignment="1" applyProtection="1">
      <alignment/>
      <protection/>
    </xf>
    <xf numFmtId="3" fontId="1" fillId="0" borderId="0" xfId="0" applyNumberFormat="1" applyFont="1" applyAlignment="1" applyProtection="1">
      <alignment/>
      <protection/>
    </xf>
    <xf numFmtId="3" fontId="1" fillId="0" borderId="16" xfId="0" applyNumberFormat="1" applyFont="1" applyFill="1" applyBorder="1" applyAlignment="1" applyProtection="1">
      <alignment/>
      <protection/>
    </xf>
    <xf numFmtId="0" fontId="1" fillId="0" borderId="16" xfId="0" applyFont="1" applyFill="1" applyBorder="1" applyAlignment="1" applyProtection="1">
      <alignment/>
      <protection/>
    </xf>
    <xf numFmtId="3" fontId="1" fillId="0" borderId="0" xfId="0" applyNumberFormat="1" applyFont="1" applyBorder="1" applyAlignment="1" applyProtection="1">
      <alignment/>
      <protection/>
    </xf>
    <xf numFmtId="3" fontId="30" fillId="0" borderId="30" xfId="0" applyNumberFormat="1" applyFont="1" applyBorder="1" applyAlignment="1" applyProtection="1">
      <alignment/>
      <protection/>
    </xf>
    <xf numFmtId="0" fontId="33" fillId="34" borderId="17" xfId="0" applyFont="1" applyFill="1" applyBorder="1" applyAlignment="1" applyProtection="1">
      <alignment/>
      <protection/>
    </xf>
    <xf numFmtId="0" fontId="1" fillId="32" borderId="0" xfId="50" applyFont="1" applyFill="1" applyProtection="1">
      <alignment/>
      <protection locked="0"/>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19"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Procent 2"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685800</xdr:colOff>
      <xdr:row>4</xdr:row>
      <xdr:rowOff>0</xdr:rowOff>
    </xdr:to>
    <xdr:sp>
      <xdr:nvSpPr>
        <xdr:cNvPr id="1" name="Text Box 1"/>
        <xdr:cNvSpPr txBox="1">
          <a:spLocks noChangeArrowheads="1"/>
        </xdr:cNvSpPr>
      </xdr:nvSpPr>
      <xdr:spPr>
        <a:xfrm>
          <a:off x="200025" y="781050"/>
          <a:ext cx="6067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657225</xdr:colOff>
      <xdr:row>4</xdr:row>
      <xdr:rowOff>0</xdr:rowOff>
    </xdr:to>
    <xdr:sp>
      <xdr:nvSpPr>
        <xdr:cNvPr id="2" name="Text Box 3"/>
        <xdr:cNvSpPr txBox="1">
          <a:spLocks noChangeArrowheads="1"/>
        </xdr:cNvSpPr>
      </xdr:nvSpPr>
      <xdr:spPr>
        <a:xfrm>
          <a:off x="200025"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28600"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81050"/>
          <a:ext cx="62769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38125"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76225"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76225"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3">
      <selection activeCell="A43" sqref="A43"/>
    </sheetView>
  </sheetViews>
  <sheetFormatPr defaultColWidth="9.140625" defaultRowHeight="12.75"/>
  <sheetData>
    <row r="1" spans="1:14" ht="12.75">
      <c r="A1" s="256" t="s">
        <v>311</v>
      </c>
      <c r="N1" s="308"/>
    </row>
    <row r="2" spans="1:18" ht="12.75">
      <c r="A2" s="189"/>
      <c r="N2" s="310" t="s">
        <v>253</v>
      </c>
      <c r="O2" s="311"/>
      <c r="P2" s="311"/>
      <c r="Q2" s="311"/>
      <c r="R2" s="311"/>
    </row>
    <row r="3" spans="1:18" ht="15" customHeight="1">
      <c r="A3" s="309" t="s">
        <v>259</v>
      </c>
      <c r="N3" s="382" t="s">
        <v>260</v>
      </c>
      <c r="O3" s="382"/>
      <c r="P3" s="382"/>
      <c r="Q3" s="382"/>
      <c r="R3" s="382"/>
    </row>
    <row r="4" spans="1:18" ht="12.75" customHeight="1">
      <c r="A4" s="189"/>
      <c r="N4" s="382"/>
      <c r="O4" s="382"/>
      <c r="P4" s="382"/>
      <c r="Q4" s="382"/>
      <c r="R4" s="382"/>
    </row>
    <row r="5" spans="1:18" ht="12.75" customHeight="1">
      <c r="A5" s="256" t="s">
        <v>251</v>
      </c>
      <c r="N5" s="382"/>
      <c r="O5" s="382"/>
      <c r="P5" s="382"/>
      <c r="Q5" s="382"/>
      <c r="R5" s="382"/>
    </row>
    <row r="6" spans="1:18" ht="12.75" customHeight="1">
      <c r="A6" s="256" t="s">
        <v>252</v>
      </c>
      <c r="N6" s="382"/>
      <c r="O6" s="382"/>
      <c r="P6" s="382"/>
      <c r="Q6" s="382"/>
      <c r="R6" s="382"/>
    </row>
    <row r="7" spans="1:18" ht="12.75" customHeight="1">
      <c r="A7" s="189"/>
      <c r="N7" s="382"/>
      <c r="O7" s="382"/>
      <c r="P7" s="382"/>
      <c r="Q7" s="382"/>
      <c r="R7" s="382"/>
    </row>
    <row r="8" spans="1:18" ht="12.75" customHeight="1">
      <c r="A8" s="190" t="s">
        <v>158</v>
      </c>
      <c r="B8" s="189" t="s">
        <v>167</v>
      </c>
      <c r="N8" s="382"/>
      <c r="O8" s="382"/>
      <c r="P8" s="382"/>
      <c r="Q8" s="382"/>
      <c r="R8" s="382"/>
    </row>
    <row r="9" spans="1:18" ht="12.75" customHeight="1">
      <c r="A9" s="189"/>
      <c r="B9" s="256" t="s">
        <v>312</v>
      </c>
      <c r="N9" s="382" t="s">
        <v>254</v>
      </c>
      <c r="O9" s="382"/>
      <c r="P9" s="382"/>
      <c r="Q9" s="382"/>
      <c r="R9" s="382"/>
    </row>
    <row r="10" spans="1:18" ht="12.75" customHeight="1">
      <c r="A10" s="189"/>
      <c r="B10" s="189"/>
      <c r="N10" s="382"/>
      <c r="O10" s="382"/>
      <c r="P10" s="382"/>
      <c r="Q10" s="382"/>
      <c r="R10" s="382"/>
    </row>
    <row r="11" spans="1:18" ht="12.75" customHeight="1">
      <c r="A11" s="190" t="s">
        <v>159</v>
      </c>
      <c r="B11" t="s">
        <v>168</v>
      </c>
      <c r="N11" s="382"/>
      <c r="O11" s="382"/>
      <c r="P11" s="382"/>
      <c r="Q11" s="382"/>
      <c r="R11" s="382"/>
    </row>
    <row r="12" spans="1:18" ht="12.75">
      <c r="A12" s="189"/>
      <c r="B12" t="s">
        <v>170</v>
      </c>
      <c r="N12" s="382"/>
      <c r="O12" s="382"/>
      <c r="P12" s="382"/>
      <c r="Q12" s="382"/>
      <c r="R12" s="382"/>
    </row>
    <row r="13" spans="1:18" ht="12.75">
      <c r="A13" s="189"/>
      <c r="N13" s="382"/>
      <c r="O13" s="382"/>
      <c r="P13" s="382"/>
      <c r="Q13" s="382"/>
      <c r="R13" s="382"/>
    </row>
    <row r="14" spans="1:18" ht="12.75">
      <c r="A14" s="190" t="s">
        <v>160</v>
      </c>
      <c r="B14" t="s">
        <v>179</v>
      </c>
      <c r="N14" s="382"/>
      <c r="O14" s="382"/>
      <c r="P14" s="382"/>
      <c r="Q14" s="382"/>
      <c r="R14" s="382"/>
    </row>
    <row r="15" spans="1:18" ht="12.75">
      <c r="A15" s="189"/>
      <c r="B15" t="s">
        <v>170</v>
      </c>
      <c r="N15" s="382"/>
      <c r="O15" s="382"/>
      <c r="P15" s="382"/>
      <c r="Q15" s="382"/>
      <c r="R15" s="382"/>
    </row>
    <row r="16" spans="1:18" ht="12.75">
      <c r="A16" s="189"/>
      <c r="N16" s="382"/>
      <c r="O16" s="382"/>
      <c r="P16" s="382"/>
      <c r="Q16" s="382"/>
      <c r="R16" s="382"/>
    </row>
    <row r="17" spans="1:18" ht="12.75">
      <c r="A17" s="190" t="s">
        <v>161</v>
      </c>
      <c r="B17" t="s">
        <v>169</v>
      </c>
      <c r="N17" s="382"/>
      <c r="O17" s="382"/>
      <c r="P17" s="382"/>
      <c r="Q17" s="382"/>
      <c r="R17" s="382"/>
    </row>
    <row r="18" spans="1:18" ht="12.75">
      <c r="A18" s="189"/>
      <c r="B18" t="s">
        <v>170</v>
      </c>
      <c r="N18" s="382"/>
      <c r="O18" s="382"/>
      <c r="P18" s="382"/>
      <c r="Q18" s="382"/>
      <c r="R18" s="382"/>
    </row>
    <row r="19" spans="1:18" ht="12.75">
      <c r="A19" s="189"/>
      <c r="N19" s="382"/>
      <c r="O19" s="382"/>
      <c r="P19" s="382"/>
      <c r="Q19" s="382"/>
      <c r="R19" s="382"/>
    </row>
    <row r="20" spans="1:2" ht="12.75">
      <c r="A20" s="191" t="s">
        <v>162</v>
      </c>
      <c r="B20" t="s">
        <v>171</v>
      </c>
    </row>
    <row r="21" spans="1:2" ht="12.75">
      <c r="A21" s="189"/>
      <c r="B21" t="s">
        <v>312</v>
      </c>
    </row>
    <row r="22" ht="12.75">
      <c r="A22" s="189"/>
    </row>
    <row r="23" spans="1:2" ht="12.75">
      <c r="A23" s="190" t="s">
        <v>163</v>
      </c>
      <c r="B23" t="s">
        <v>172</v>
      </c>
    </row>
    <row r="24" ht="12.75">
      <c r="A24" s="189"/>
    </row>
    <row r="25" spans="1:2" ht="12.75">
      <c r="A25" s="191" t="s">
        <v>164</v>
      </c>
      <c r="B25" t="s">
        <v>269</v>
      </c>
    </row>
    <row r="26" spans="1:2" ht="12.75">
      <c r="A26" s="189"/>
      <c r="B26" t="s">
        <v>270</v>
      </c>
    </row>
    <row r="27" spans="1:2" ht="12.75">
      <c r="A27" s="189"/>
      <c r="B27" t="s">
        <v>173</v>
      </c>
    </row>
    <row r="28" spans="1:2" ht="12.75">
      <c r="A28" s="189"/>
      <c r="B28" s="256" t="s">
        <v>282</v>
      </c>
    </row>
    <row r="29" spans="1:2" ht="12.75">
      <c r="A29" s="189"/>
      <c r="B29" t="s">
        <v>312</v>
      </c>
    </row>
    <row r="30" ht="12.75">
      <c r="A30" s="189"/>
    </row>
    <row r="31" spans="1:2" ht="12.75">
      <c r="A31" s="191" t="s">
        <v>165</v>
      </c>
      <c r="B31" t="s">
        <v>190</v>
      </c>
    </row>
    <row r="32" spans="1:2" ht="12.75">
      <c r="A32" s="189"/>
      <c r="B32" t="s">
        <v>312</v>
      </c>
    </row>
    <row r="33" ht="12.75">
      <c r="A33" s="189"/>
    </row>
    <row r="34" spans="1:2" ht="12.75">
      <c r="A34" s="191" t="s">
        <v>166</v>
      </c>
      <c r="B34" t="s">
        <v>189</v>
      </c>
    </row>
    <row r="35" spans="1:2" ht="12.75">
      <c r="A35" s="191"/>
      <c r="B35" s="256" t="s">
        <v>313</v>
      </c>
    </row>
    <row r="36" ht="12.75">
      <c r="B36" t="s">
        <v>184</v>
      </c>
    </row>
    <row r="38" spans="1:17" ht="12.75">
      <c r="A38" s="380" t="s">
        <v>314</v>
      </c>
      <c r="B38" s="381"/>
      <c r="C38" s="381"/>
      <c r="D38" s="381"/>
      <c r="E38" s="381"/>
      <c r="F38" s="381"/>
      <c r="G38" s="381"/>
      <c r="H38" s="381"/>
      <c r="I38" s="381"/>
      <c r="J38" s="381"/>
      <c r="K38" s="381"/>
      <c r="L38" s="381"/>
      <c r="M38" s="381"/>
      <c r="N38" s="381"/>
      <c r="O38" s="381"/>
      <c r="P38" s="381"/>
      <c r="Q38" s="381"/>
    </row>
    <row r="39" spans="1:17" ht="12.75">
      <c r="A39" s="381"/>
      <c r="B39" s="381"/>
      <c r="C39" s="381"/>
      <c r="D39" s="381"/>
      <c r="E39" s="381"/>
      <c r="F39" s="381"/>
      <c r="G39" s="381"/>
      <c r="H39" s="381"/>
      <c r="I39" s="381"/>
      <c r="J39" s="381"/>
      <c r="K39" s="381"/>
      <c r="L39" s="381"/>
      <c r="M39" s="381"/>
      <c r="N39" s="381"/>
      <c r="O39" s="381"/>
      <c r="P39" s="381"/>
      <c r="Q39" s="381"/>
    </row>
    <row r="40" spans="1:17" ht="12.75">
      <c r="A40" s="381"/>
      <c r="B40" s="381"/>
      <c r="C40" s="381"/>
      <c r="D40" s="381"/>
      <c r="E40" s="381"/>
      <c r="F40" s="381"/>
      <c r="G40" s="381"/>
      <c r="H40" s="381"/>
      <c r="I40" s="381"/>
      <c r="J40" s="381"/>
      <c r="K40" s="381"/>
      <c r="L40" s="381"/>
      <c r="M40" s="381"/>
      <c r="N40" s="381"/>
      <c r="O40" s="381"/>
      <c r="P40" s="381"/>
      <c r="Q40" s="381"/>
    </row>
    <row r="41" spans="1:17" ht="12.75">
      <c r="A41" s="381"/>
      <c r="B41" s="381"/>
      <c r="C41" s="381"/>
      <c r="D41" s="381"/>
      <c r="E41" s="381"/>
      <c r="F41" s="381"/>
      <c r="G41" s="381"/>
      <c r="H41" s="381"/>
      <c r="I41" s="381"/>
      <c r="J41" s="381"/>
      <c r="K41" s="381"/>
      <c r="L41" s="381"/>
      <c r="M41" s="381"/>
      <c r="N41" s="381"/>
      <c r="O41" s="381"/>
      <c r="P41" s="381"/>
      <c r="Q41" s="381"/>
    </row>
    <row r="42" spans="1:17" ht="12.75">
      <c r="A42" s="381"/>
      <c r="B42" s="381"/>
      <c r="C42" s="381"/>
      <c r="D42" s="381"/>
      <c r="E42" s="381"/>
      <c r="F42" s="381"/>
      <c r="G42" s="381"/>
      <c r="H42" s="381"/>
      <c r="I42" s="381"/>
      <c r="J42" s="381"/>
      <c r="K42" s="381"/>
      <c r="L42" s="381"/>
      <c r="M42" s="381"/>
      <c r="N42" s="381"/>
      <c r="O42" s="381"/>
      <c r="P42" s="381"/>
      <c r="Q42" s="381"/>
    </row>
    <row r="43" ht="12.75">
      <c r="A43" s="256"/>
    </row>
    <row r="44" ht="12.75">
      <c r="A44" s="256"/>
    </row>
    <row r="45" ht="12.75">
      <c r="A45" s="256"/>
    </row>
  </sheetData>
  <sheetProtection/>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zoomScalePageLayoutView="0" workbookViewId="0" topLeftCell="A13">
      <selection activeCell="A19" sqref="A19:I19"/>
    </sheetView>
  </sheetViews>
  <sheetFormatPr defaultColWidth="9.140625" defaultRowHeight="12.75"/>
  <cols>
    <col min="1" max="1" width="46.421875" style="63" customWidth="1"/>
    <col min="2" max="13" width="11.421875" style="63" customWidth="1"/>
    <col min="14" max="16384" width="9.140625" style="63" customWidth="1"/>
  </cols>
  <sheetData>
    <row r="1" spans="1:13" ht="15.75">
      <c r="A1" s="59" t="s">
        <v>248</v>
      </c>
      <c r="B1" s="60"/>
      <c r="C1" s="60"/>
      <c r="D1" s="61"/>
      <c r="E1" s="60"/>
      <c r="F1" s="60"/>
      <c r="G1" s="59">
        <f>'Flik 1 Sammanställning Summary'!D9</f>
        <v>2024</v>
      </c>
      <c r="H1" s="60"/>
      <c r="I1" s="60"/>
      <c r="J1" s="62"/>
      <c r="K1" s="60"/>
      <c r="L1" s="60"/>
      <c r="M1" s="60"/>
    </row>
    <row r="2" spans="1:19" ht="27" customHeight="1">
      <c r="A2" s="64" t="s">
        <v>126</v>
      </c>
      <c r="B2" s="399" t="s">
        <v>22</v>
      </c>
      <c r="C2" s="400"/>
      <c r="D2" s="399" t="s">
        <v>118</v>
      </c>
      <c r="E2" s="400"/>
      <c r="F2" s="399" t="s">
        <v>119</v>
      </c>
      <c r="G2" s="400"/>
      <c r="H2" s="399" t="s">
        <v>120</v>
      </c>
      <c r="I2" s="400"/>
      <c r="J2" s="399" t="s">
        <v>26</v>
      </c>
      <c r="K2" s="400"/>
      <c r="L2" s="397" t="s">
        <v>9</v>
      </c>
      <c r="M2" s="398"/>
      <c r="N2" s="284" t="s">
        <v>176</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157</v>
      </c>
      <c r="B4" s="60"/>
      <c r="C4" s="60"/>
      <c r="D4" s="60"/>
      <c r="E4" s="60"/>
      <c r="F4" s="60"/>
      <c r="G4" s="60"/>
      <c r="H4" s="60"/>
      <c r="I4" s="60"/>
      <c r="J4" s="60"/>
      <c r="K4" s="60"/>
      <c r="L4" s="60"/>
      <c r="M4" s="60"/>
      <c r="N4" s="283"/>
      <c r="O4" s="283"/>
      <c r="P4" s="283"/>
      <c r="Q4" s="283"/>
      <c r="R4" s="283"/>
      <c r="S4" s="283"/>
    </row>
    <row r="5" spans="1:19" ht="12.75">
      <c r="A5" s="278" t="s">
        <v>284</v>
      </c>
      <c r="B5" s="279"/>
      <c r="C5" s="279"/>
      <c r="D5" s="279"/>
      <c r="E5" s="279"/>
      <c r="F5" s="279"/>
      <c r="G5" s="279"/>
      <c r="H5" s="279"/>
      <c r="I5" s="279"/>
      <c r="J5" s="279"/>
      <c r="K5" s="279"/>
      <c r="L5" s="70"/>
      <c r="M5" s="70"/>
      <c r="N5" s="283"/>
      <c r="O5" s="283"/>
      <c r="P5" s="283"/>
      <c r="Q5" s="283"/>
      <c r="R5" s="283"/>
      <c r="S5" s="283"/>
    </row>
    <row r="6" spans="1:19" ht="12.75">
      <c r="A6" s="280" t="s">
        <v>330</v>
      </c>
      <c r="B6" s="322">
        <v>2685.4692559999994</v>
      </c>
      <c r="C6" s="322">
        <v>4028.203884</v>
      </c>
      <c r="D6" s="322">
        <v>3563.060556</v>
      </c>
      <c r="E6" s="322">
        <v>791.7912346666666</v>
      </c>
      <c r="F6" s="322">
        <v>0</v>
      </c>
      <c r="G6" s="322">
        <v>0</v>
      </c>
      <c r="H6" s="322">
        <v>17.128410666666667</v>
      </c>
      <c r="I6" s="322">
        <v>25.692615999999997</v>
      </c>
      <c r="J6" s="322"/>
      <c r="K6" s="322"/>
      <c r="L6" s="71">
        <f>B6+D6+F6+H6+J6</f>
        <v>6265.658222666665</v>
      </c>
      <c r="M6" s="71">
        <f>C6+E6+G6+I6+K6</f>
        <v>4845.687734666667</v>
      </c>
      <c r="N6" s="283"/>
      <c r="O6" s="283"/>
      <c r="P6" s="283"/>
      <c r="Q6" s="283"/>
      <c r="R6" s="283"/>
      <c r="S6" s="283"/>
    </row>
    <row r="7" spans="1:19" ht="12.75">
      <c r="A7" s="90" t="s">
        <v>154</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155</v>
      </c>
      <c r="B8" s="96"/>
      <c r="C8" s="96"/>
      <c r="D8" s="96"/>
      <c r="E8" s="96"/>
      <c r="F8" s="96"/>
      <c r="G8" s="96"/>
      <c r="H8" s="96"/>
      <c r="I8" s="96"/>
      <c r="J8" s="96"/>
      <c r="K8" s="96"/>
      <c r="L8" s="71">
        <f t="shared" si="0"/>
        <v>0</v>
      </c>
      <c r="M8" s="71">
        <f t="shared" si="1"/>
        <v>0</v>
      </c>
      <c r="N8" s="283"/>
      <c r="O8" s="283"/>
      <c r="P8" s="283"/>
      <c r="Q8" s="283"/>
      <c r="R8" s="283"/>
      <c r="S8" s="283"/>
    </row>
    <row r="9" spans="1:19" ht="12.75">
      <c r="A9" s="90" t="s">
        <v>127</v>
      </c>
      <c r="B9" s="96"/>
      <c r="C9" s="96"/>
      <c r="D9" s="96"/>
      <c r="E9" s="96"/>
      <c r="F9" s="96"/>
      <c r="G9" s="96"/>
      <c r="H9" s="96"/>
      <c r="I9" s="96"/>
      <c r="J9" s="96"/>
      <c r="K9" s="96"/>
      <c r="L9" s="71">
        <f t="shared" si="0"/>
        <v>0</v>
      </c>
      <c r="M9" s="71">
        <f t="shared" si="1"/>
        <v>0</v>
      </c>
      <c r="N9" s="283"/>
      <c r="O9" s="283"/>
      <c r="P9" s="283"/>
      <c r="Q9" s="283"/>
      <c r="R9" s="283"/>
      <c r="S9" s="283"/>
    </row>
    <row r="10" spans="1:19" ht="12.75">
      <c r="A10" s="90" t="s">
        <v>128</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129</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130</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131</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2685.4692559999994</v>
      </c>
      <c r="C14" s="73">
        <f>SUM(C6:C13)</f>
        <v>4028.203884</v>
      </c>
      <c r="D14" s="73">
        <f aca="true" t="shared" si="2" ref="D14:K14">SUM(D6:D13)</f>
        <v>3563.060556</v>
      </c>
      <c r="E14" s="73">
        <f t="shared" si="2"/>
        <v>791.7912346666666</v>
      </c>
      <c r="F14" s="73">
        <f t="shared" si="2"/>
        <v>0</v>
      </c>
      <c r="G14" s="73">
        <f t="shared" si="2"/>
        <v>0</v>
      </c>
      <c r="H14" s="73">
        <f t="shared" si="2"/>
        <v>17.128410666666667</v>
      </c>
      <c r="I14" s="73">
        <f t="shared" si="2"/>
        <v>25.692615999999997</v>
      </c>
      <c r="J14" s="73">
        <f t="shared" si="2"/>
        <v>0</v>
      </c>
      <c r="K14" s="73">
        <f t="shared" si="2"/>
        <v>0</v>
      </c>
      <c r="L14" s="286">
        <f>SUM(L6:L13)</f>
        <v>6265.658222666665</v>
      </c>
      <c r="M14" s="286">
        <f>SUM(M6:M13)</f>
        <v>4845.687734666667</v>
      </c>
      <c r="N14" s="283"/>
      <c r="O14" s="283"/>
      <c r="P14" s="283"/>
      <c r="Q14" s="283"/>
      <c r="R14" s="283"/>
      <c r="S14" s="283"/>
    </row>
    <row r="15" spans="1:19" ht="12.75">
      <c r="A15" s="75" t="s">
        <v>125</v>
      </c>
      <c r="B15" s="76"/>
      <c r="C15" s="76">
        <f>C14/$M$14</f>
        <v>0.8312966300287401</v>
      </c>
      <c r="D15" s="76"/>
      <c r="E15" s="76">
        <f>E14/$M$14</f>
        <v>0.1634012090795887</v>
      </c>
      <c r="F15" s="76"/>
      <c r="G15" s="76">
        <f>G14/$M$14</f>
        <v>0</v>
      </c>
      <c r="H15" s="76"/>
      <c r="I15" s="76">
        <f>I14/$M$14</f>
        <v>0.005302160891671115</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285</v>
      </c>
      <c r="B17" s="78"/>
      <c r="C17" s="78"/>
      <c r="D17" s="78"/>
      <c r="E17" s="78"/>
      <c r="F17" s="78"/>
      <c r="G17" s="78"/>
      <c r="H17" s="78"/>
      <c r="I17" s="78"/>
      <c r="J17" s="78"/>
      <c r="K17" s="78"/>
      <c r="L17" s="79"/>
      <c r="M17" s="79"/>
      <c r="N17" s="283"/>
      <c r="O17" s="283"/>
      <c r="P17" s="283"/>
      <c r="Q17" s="283"/>
      <c r="R17" s="283"/>
      <c r="S17" s="283"/>
    </row>
    <row r="18" spans="1:19" ht="12.75">
      <c r="A18" s="95" t="s">
        <v>156</v>
      </c>
      <c r="B18" s="281"/>
      <c r="C18" s="281"/>
      <c r="D18" s="281"/>
      <c r="E18" s="281"/>
      <c r="F18" s="281"/>
      <c r="G18" s="281"/>
      <c r="H18" s="281"/>
      <c r="I18" s="281"/>
      <c r="J18" s="281"/>
      <c r="K18" s="281"/>
      <c r="L18" s="71"/>
      <c r="M18" s="71"/>
      <c r="N18" s="283"/>
      <c r="O18" s="283"/>
      <c r="P18" s="283"/>
      <c r="Q18" s="283"/>
      <c r="R18" s="283"/>
      <c r="S18" s="283"/>
    </row>
    <row r="19" spans="1:19" ht="12.75">
      <c r="A19" s="268" t="s">
        <v>332</v>
      </c>
      <c r="B19" s="282">
        <v>666.6939496</v>
      </c>
      <c r="C19" s="282">
        <v>1714.3558703999997</v>
      </c>
      <c r="D19" s="282">
        <v>1168.395438</v>
      </c>
      <c r="E19" s="282">
        <v>129.82171533333334</v>
      </c>
      <c r="F19" s="282">
        <v>49.76928</v>
      </c>
      <c r="G19" s="282">
        <v>116.12831999999999</v>
      </c>
      <c r="H19" s="282">
        <v>0</v>
      </c>
      <c r="I19" s="282">
        <v>0</v>
      </c>
      <c r="J19" s="282">
        <v>0</v>
      </c>
      <c r="K19" s="282">
        <v>0</v>
      </c>
      <c r="L19" s="71">
        <f>B19+D19+F19+H19+J19</f>
        <v>1884.8586676</v>
      </c>
      <c r="M19" s="71">
        <f>C19+E19+G19+I19+K19</f>
        <v>1960.305905733333</v>
      </c>
      <c r="N19" s="283"/>
      <c r="O19" s="283"/>
      <c r="P19" s="283"/>
      <c r="Q19" s="283"/>
      <c r="R19" s="283"/>
      <c r="S19" s="283"/>
    </row>
    <row r="20" spans="1:19" ht="12.75">
      <c r="A20" s="91" t="s">
        <v>154</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155</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127</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128</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129</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130</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131</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132</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133</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134</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135</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136</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137</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138</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139</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140</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141</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142</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143</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144</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145</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146</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147</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148</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149</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150</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151</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666.6939496</v>
      </c>
      <c r="C47" s="73">
        <f t="shared" si="5"/>
        <v>1714.3558703999997</v>
      </c>
      <c r="D47" s="73">
        <f t="shared" si="5"/>
        <v>1168.395438</v>
      </c>
      <c r="E47" s="73">
        <f t="shared" si="5"/>
        <v>129.82171533333334</v>
      </c>
      <c r="F47" s="73">
        <f t="shared" si="5"/>
        <v>49.76928</v>
      </c>
      <c r="G47" s="73">
        <f t="shared" si="5"/>
        <v>116.12831999999999</v>
      </c>
      <c r="H47" s="73">
        <f t="shared" si="5"/>
        <v>0</v>
      </c>
      <c r="I47" s="73">
        <f t="shared" si="5"/>
        <v>0</v>
      </c>
      <c r="J47" s="73">
        <f t="shared" si="5"/>
        <v>0</v>
      </c>
      <c r="K47" s="73">
        <f t="shared" si="5"/>
        <v>0</v>
      </c>
      <c r="L47" s="286">
        <f>SUM(L17:L46)</f>
        <v>1884.8586676</v>
      </c>
      <c r="M47" s="286">
        <f>SUM(M17:M46)</f>
        <v>1960.305905733333</v>
      </c>
    </row>
    <row r="48" spans="1:13" ht="12.75">
      <c r="A48" s="75" t="s">
        <v>174</v>
      </c>
      <c r="B48" s="80"/>
      <c r="C48" s="80">
        <f>C47/$M$47</f>
        <v>0.8745348699843224</v>
      </c>
      <c r="D48" s="80"/>
      <c r="E48" s="80">
        <f>E47/$M$47</f>
        <v>0.06622523298717921</v>
      </c>
      <c r="F48" s="80"/>
      <c r="G48" s="80">
        <f>G47/$M$47</f>
        <v>0.059239897028498426</v>
      </c>
      <c r="H48" s="80"/>
      <c r="I48" s="80">
        <f>I47/$M$47</f>
        <v>0</v>
      </c>
      <c r="J48" s="80"/>
      <c r="K48" s="80">
        <f>K47/$M$47</f>
        <v>0</v>
      </c>
      <c r="L48" s="71"/>
      <c r="M48" s="71"/>
    </row>
    <row r="49" spans="1:13" ht="15">
      <c r="A49" s="81" t="s">
        <v>9</v>
      </c>
      <c r="B49" s="82">
        <f aca="true" t="shared" si="6" ref="B49:M49">SUM(B14+B47)</f>
        <v>3352.1632055999994</v>
      </c>
      <c r="C49" s="82">
        <f t="shared" si="6"/>
        <v>5742.559754399999</v>
      </c>
      <c r="D49" s="82">
        <f t="shared" si="6"/>
        <v>4731.455994</v>
      </c>
      <c r="E49" s="82">
        <f t="shared" si="6"/>
        <v>921.61295</v>
      </c>
      <c r="F49" s="82">
        <f t="shared" si="6"/>
        <v>49.76928</v>
      </c>
      <c r="G49" s="82">
        <f t="shared" si="6"/>
        <v>116.12831999999999</v>
      </c>
      <c r="H49" s="82">
        <f t="shared" si="6"/>
        <v>17.128410666666667</v>
      </c>
      <c r="I49" s="82">
        <f t="shared" si="6"/>
        <v>25.692615999999997</v>
      </c>
      <c r="J49" s="82">
        <f t="shared" si="6"/>
        <v>0</v>
      </c>
      <c r="K49" s="82">
        <f t="shared" si="6"/>
        <v>0</v>
      </c>
      <c r="L49" s="82">
        <f t="shared" si="6"/>
        <v>8150.516890266665</v>
      </c>
      <c r="M49" s="82">
        <f t="shared" si="6"/>
        <v>6805.9936404</v>
      </c>
    </row>
    <row r="50" spans="2:13" s="83" customFormat="1" ht="12.75">
      <c r="B50" s="84"/>
      <c r="C50" s="84"/>
      <c r="D50" s="84"/>
      <c r="E50" s="84"/>
      <c r="F50" s="84"/>
      <c r="G50" s="84"/>
      <c r="H50" s="84"/>
      <c r="I50" s="84"/>
      <c r="J50" s="84"/>
      <c r="K50" s="84"/>
      <c r="L50" s="84"/>
      <c r="M50" s="84"/>
    </row>
    <row r="51" spans="1:13" s="87" customFormat="1" ht="1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tabSelected="1" workbookViewId="0" topLeftCell="A1">
      <selection activeCell="B3" sqref="B3"/>
    </sheetView>
  </sheetViews>
  <sheetFormatPr defaultColWidth="9.140625" defaultRowHeight="12.75"/>
  <cols>
    <col min="1" max="1" width="2.57421875" style="23" customWidth="1"/>
    <col min="2" max="2" width="43.57421875" style="23" customWidth="1"/>
    <col min="3" max="3" width="16.00390625" style="23" customWidth="1"/>
    <col min="4" max="8" width="10.57421875" style="23" customWidth="1"/>
    <col min="9" max="9" width="4.140625" style="23" customWidth="1"/>
    <col min="10" max="10" width="12.57421875" style="23" customWidth="1"/>
    <col min="11" max="11" width="4.574218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227</v>
      </c>
      <c r="N1" s="115" t="s">
        <v>176</v>
      </c>
    </row>
    <row r="2" spans="1:14" s="1" customFormat="1" ht="23.25" customHeight="1">
      <c r="A2" s="297" t="s">
        <v>271</v>
      </c>
      <c r="B2" s="298"/>
      <c r="C2" s="299"/>
      <c r="D2" s="299"/>
      <c r="E2" s="299"/>
      <c r="F2" s="299"/>
      <c r="G2" s="299"/>
      <c r="H2" s="299"/>
      <c r="I2" s="299"/>
      <c r="J2" s="300"/>
      <c r="L2" s="2"/>
      <c r="N2" s="115"/>
    </row>
    <row r="3" spans="1:14" s="1" customFormat="1" ht="31.5">
      <c r="A3" s="3"/>
      <c r="B3" s="4"/>
      <c r="C3" s="5"/>
      <c r="D3" s="4" t="s">
        <v>226</v>
      </c>
      <c r="E3" s="5"/>
      <c r="F3" s="5"/>
      <c r="G3" s="5"/>
      <c r="H3" s="5"/>
      <c r="I3" s="5"/>
      <c r="J3" s="6"/>
      <c r="L3" s="301" t="s">
        <v>229</v>
      </c>
      <c r="N3" s="192"/>
    </row>
    <row r="4" spans="1:14" s="1" customFormat="1" ht="33.75" customHeight="1">
      <c r="A4" s="386" t="s">
        <v>272</v>
      </c>
      <c r="B4" s="387"/>
      <c r="C4" s="383">
        <f>'Flik 7 Bilaga indirekta kostn'!C6</f>
        <v>0</v>
      </c>
      <c r="D4" s="383"/>
      <c r="E4" s="383"/>
      <c r="F4" s="383"/>
      <c r="G4" s="383"/>
      <c r="H4" s="383"/>
      <c r="I4" s="5"/>
      <c r="J4" s="6"/>
      <c r="L4" s="2" t="s">
        <v>228</v>
      </c>
      <c r="N4" s="192"/>
    </row>
    <row r="5" spans="1:14" s="1" customFormat="1" ht="15.75">
      <c r="A5" s="7" t="s">
        <v>273</v>
      </c>
      <c r="B5" s="4"/>
      <c r="C5" s="383" t="str">
        <f>'Flik 9 Skol o Avd gemen_kostn'!A18</f>
        <v>Fyll i avdelningens namn (byt ut denna text)</v>
      </c>
      <c r="D5" s="383"/>
      <c r="E5" s="383"/>
      <c r="F5" s="383"/>
      <c r="G5" s="383"/>
      <c r="H5" s="383"/>
      <c r="I5" s="5"/>
      <c r="J5" s="6"/>
      <c r="L5" s="8" t="s">
        <v>230</v>
      </c>
      <c r="N5" s="192"/>
    </row>
    <row r="6" spans="1:14" s="1" customFormat="1" ht="15.75">
      <c r="A6" s="7" t="s">
        <v>274</v>
      </c>
      <c r="B6" s="4"/>
      <c r="C6" s="384"/>
      <c r="D6" s="384"/>
      <c r="E6" s="384"/>
      <c r="F6" s="384"/>
      <c r="G6" s="384"/>
      <c r="H6" s="384"/>
      <c r="I6" s="5"/>
      <c r="J6" s="6"/>
      <c r="L6" s="8" t="s">
        <v>231</v>
      </c>
      <c r="N6" s="192"/>
    </row>
    <row r="7" spans="1:14" s="1" customFormat="1" ht="16.5" thickBot="1">
      <c r="A7" s="9" t="s">
        <v>275</v>
      </c>
      <c r="B7" s="10"/>
      <c r="C7" s="385"/>
      <c r="D7" s="385"/>
      <c r="E7" s="385"/>
      <c r="F7" s="385"/>
      <c r="G7" s="385"/>
      <c r="H7" s="385"/>
      <c r="I7" s="11"/>
      <c r="J7" s="13"/>
      <c r="L7" s="8" t="s">
        <v>233</v>
      </c>
      <c r="N7" s="192"/>
    </row>
    <row r="8" spans="1:14" s="16" customFormat="1" ht="16.5" thickTop="1">
      <c r="A8" s="14"/>
      <c r="B8" s="4"/>
      <c r="C8" s="15"/>
      <c r="D8" s="15"/>
      <c r="E8" s="15"/>
      <c r="F8" s="15"/>
      <c r="G8" s="15"/>
      <c r="H8" s="15"/>
      <c r="I8" s="5"/>
      <c r="J8" s="5"/>
      <c r="L8" s="2"/>
      <c r="N8" s="193"/>
    </row>
    <row r="9" spans="1:14" s="21" customFormat="1" ht="18.75">
      <c r="A9" s="17" t="s">
        <v>220</v>
      </c>
      <c r="B9" s="18"/>
      <c r="C9" s="19"/>
      <c r="D9" s="20">
        <v>2024</v>
      </c>
      <c r="E9" s="20">
        <f>D9+1</f>
        <v>2025</v>
      </c>
      <c r="F9" s="20">
        <f>E9+1</f>
        <v>2026</v>
      </c>
      <c r="G9" s="20">
        <f>F9+1</f>
        <v>2027</v>
      </c>
      <c r="H9" s="20">
        <f>G9+1</f>
        <v>2028</v>
      </c>
      <c r="I9" s="19"/>
      <c r="J9" s="20" t="s">
        <v>9</v>
      </c>
      <c r="L9" s="2" t="s">
        <v>84</v>
      </c>
      <c r="N9" s="192"/>
    </row>
    <row r="10" spans="1:14" ht="15.75">
      <c r="A10" s="22" t="s">
        <v>255</v>
      </c>
      <c r="J10" s="24"/>
      <c r="L10" s="2" t="s">
        <v>232</v>
      </c>
      <c r="N10" s="192"/>
    </row>
    <row r="11" spans="2:14" ht="15.75">
      <c r="B11" s="23" t="s">
        <v>276</v>
      </c>
      <c r="C11" s="23" t="s">
        <v>206</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261</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217</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219</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277</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278</v>
      </c>
      <c r="C16" s="294" t="s">
        <v>205</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218</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221</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222</v>
      </c>
      <c r="D20" s="26"/>
      <c r="E20" s="26"/>
      <c r="F20" s="26"/>
      <c r="G20" s="26"/>
      <c r="H20" s="26"/>
      <c r="I20" s="26"/>
      <c r="J20" s="27"/>
      <c r="N20" s="192"/>
    </row>
    <row r="21" spans="1:14" ht="15.75">
      <c r="A21" s="28"/>
      <c r="B21" s="23" t="s">
        <v>256</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257</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262</v>
      </c>
      <c r="C23" s="29"/>
      <c r="D23" s="26">
        <f>'Flik 5 Spec. indirekta kostn'!D30</f>
        <v>0</v>
      </c>
      <c r="E23" s="26">
        <f>'Flik 5 Spec. indirekta kostn'!E30</f>
        <v>0</v>
      </c>
      <c r="F23" s="26">
        <f>'Flik 5 Spec. indirekta kostn'!F30</f>
        <v>0</v>
      </c>
      <c r="G23" s="26">
        <f>'Flik 5 Spec. indirekta kostn'!G30</f>
        <v>0</v>
      </c>
      <c r="H23" s="26">
        <f>'Flik 5 Spec. indirekta kostn'!H30</f>
        <v>0</v>
      </c>
      <c r="I23" s="26"/>
      <c r="J23" s="27">
        <f>SUM(D23:H23)</f>
        <v>0</v>
      </c>
      <c r="N23" s="192"/>
    </row>
    <row r="24" spans="1:14" ht="15.75">
      <c r="A24" s="22" t="s">
        <v>223</v>
      </c>
      <c r="D24" s="27">
        <f>SUM(D21:D23)</f>
        <v>0</v>
      </c>
      <c r="E24" s="27">
        <f aca="true" t="shared" si="1" ref="E24:J24">SUM(E21:E23)</f>
        <v>0</v>
      </c>
      <c r="F24" s="27">
        <f t="shared" si="1"/>
        <v>0</v>
      </c>
      <c r="G24" s="27">
        <f t="shared" si="1"/>
        <v>0</v>
      </c>
      <c r="H24" s="27">
        <f t="shared" si="1"/>
        <v>0</v>
      </c>
      <c r="I24" s="26"/>
      <c r="J24" s="27">
        <f t="shared" si="1"/>
        <v>0</v>
      </c>
      <c r="N24" s="192"/>
    </row>
    <row r="25" spans="1:14" ht="15.75">
      <c r="A25" s="30" t="s">
        <v>224</v>
      </c>
      <c r="B25" s="30"/>
      <c r="C25" s="31"/>
      <c r="D25" s="32">
        <f>D18+D24</f>
        <v>0</v>
      </c>
      <c r="E25" s="32">
        <f>E18+E24</f>
        <v>0</v>
      </c>
      <c r="F25" s="32">
        <f>F18+F24</f>
        <v>0</v>
      </c>
      <c r="G25" s="32">
        <f>G18+G24</f>
        <v>0</v>
      </c>
      <c r="H25" s="32">
        <f>H18+H24</f>
        <v>0</v>
      </c>
      <c r="I25" s="33"/>
      <c r="J25" s="32">
        <f>J18+J24</f>
        <v>0</v>
      </c>
      <c r="N25" s="192"/>
    </row>
    <row r="26" spans="2:14" ht="15.75">
      <c r="B26" s="34" t="s">
        <v>225</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242</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234</v>
      </c>
      <c r="D32" s="46"/>
      <c r="E32" s="46"/>
      <c r="F32" s="46"/>
      <c r="G32" s="46"/>
      <c r="H32" s="46"/>
      <c r="I32" s="26"/>
      <c r="J32" s="26">
        <f aca="true" t="shared" si="2" ref="J32:J38">SUM(D32:H32)</f>
        <v>0</v>
      </c>
      <c r="N32" s="192"/>
    </row>
    <row r="33" spans="2:14" ht="15.75">
      <c r="B33" s="47" t="s">
        <v>235</v>
      </c>
      <c r="D33" s="46"/>
      <c r="E33" s="46"/>
      <c r="F33" s="46"/>
      <c r="G33" s="46"/>
      <c r="H33" s="46"/>
      <c r="I33" s="26"/>
      <c r="J33" s="26">
        <f t="shared" si="2"/>
        <v>0</v>
      </c>
      <c r="N33" s="192"/>
    </row>
    <row r="34" spans="2:14" ht="15.75">
      <c r="B34" s="47" t="s">
        <v>236</v>
      </c>
      <c r="D34" s="46"/>
      <c r="E34" s="46"/>
      <c r="F34" s="46"/>
      <c r="G34" s="46"/>
      <c r="H34" s="46"/>
      <c r="I34" s="26"/>
      <c r="J34" s="26">
        <f t="shared" si="2"/>
        <v>0</v>
      </c>
      <c r="N34" s="192"/>
    </row>
    <row r="35" spans="2:14" ht="15.75">
      <c r="B35" s="47" t="s">
        <v>237</v>
      </c>
      <c r="D35" s="46"/>
      <c r="E35" s="46"/>
      <c r="F35" s="46"/>
      <c r="G35" s="46"/>
      <c r="H35" s="46"/>
      <c r="I35" s="26"/>
      <c r="J35" s="26">
        <f t="shared" si="2"/>
        <v>0</v>
      </c>
      <c r="N35" s="192"/>
    </row>
    <row r="36" spans="2:14" ht="15.75">
      <c r="B36" s="47" t="s">
        <v>238</v>
      </c>
      <c r="D36" s="46"/>
      <c r="E36" s="46"/>
      <c r="F36" s="46"/>
      <c r="G36" s="46"/>
      <c r="H36" s="46"/>
      <c r="I36" s="26"/>
      <c r="J36" s="26">
        <f t="shared" si="2"/>
        <v>0</v>
      </c>
      <c r="N36" s="192"/>
    </row>
    <row r="37" spans="2:14" ht="12" customHeight="1">
      <c r="B37" s="47" t="s">
        <v>239</v>
      </c>
      <c r="D37" s="46"/>
      <c r="E37" s="46"/>
      <c r="F37" s="46"/>
      <c r="G37" s="46"/>
      <c r="H37" s="46"/>
      <c r="I37" s="26"/>
      <c r="J37" s="26">
        <f t="shared" si="2"/>
        <v>0</v>
      </c>
      <c r="N37" s="192"/>
    </row>
    <row r="38" spans="1:14" ht="15.75">
      <c r="A38" s="41"/>
      <c r="B38" s="47" t="s">
        <v>240</v>
      </c>
      <c r="D38" s="46"/>
      <c r="E38" s="46"/>
      <c r="F38" s="46"/>
      <c r="G38" s="46"/>
      <c r="H38" s="46"/>
      <c r="I38" s="26"/>
      <c r="J38" s="26">
        <f t="shared" si="2"/>
        <v>0</v>
      </c>
      <c r="N38" s="192"/>
    </row>
    <row r="39" spans="4:14" ht="15.75">
      <c r="D39" s="26"/>
      <c r="E39" s="26"/>
      <c r="F39" s="26"/>
      <c r="G39" s="26"/>
      <c r="H39" s="26"/>
      <c r="I39" s="26"/>
      <c r="J39" s="27"/>
      <c r="N39" s="192"/>
    </row>
    <row r="40" spans="1:14" ht="16.5" thickBot="1">
      <c r="A40" s="42" t="s">
        <v>241</v>
      </c>
      <c r="B40" s="42"/>
      <c r="C40" s="43"/>
      <c r="D40" s="44">
        <f>SUM(D31:D39)</f>
        <v>0</v>
      </c>
      <c r="E40" s="44">
        <f aca="true" t="shared" si="3" ref="E40:J40">SUM(E31:E39)</f>
        <v>0</v>
      </c>
      <c r="F40" s="44">
        <f t="shared" si="3"/>
        <v>0</v>
      </c>
      <c r="G40" s="44">
        <f t="shared" si="3"/>
        <v>0</v>
      </c>
      <c r="H40" s="44">
        <f t="shared" si="3"/>
        <v>0</v>
      </c>
      <c r="I40" s="44"/>
      <c r="J40" s="44">
        <f t="shared" si="3"/>
        <v>0</v>
      </c>
      <c r="N40" s="192"/>
    </row>
    <row r="41" ht="16.5" thickTop="1">
      <c r="N41" s="192"/>
    </row>
    <row r="42" spans="1:14" ht="16.5" thickBot="1">
      <c r="A42" s="42" t="s">
        <v>243</v>
      </c>
      <c r="B42" s="42"/>
      <c r="C42" s="43"/>
      <c r="D42" s="44">
        <f>D40-D25</f>
        <v>0</v>
      </c>
      <c r="E42" s="44">
        <f aca="true" t="shared" si="4" ref="E42:J42">E40-E25</f>
        <v>0</v>
      </c>
      <c r="F42" s="44">
        <f t="shared" si="4"/>
        <v>0</v>
      </c>
      <c r="G42" s="44">
        <f t="shared" si="4"/>
        <v>0</v>
      </c>
      <c r="H42" s="44">
        <f t="shared" si="4"/>
        <v>0</v>
      </c>
      <c r="I42" s="44"/>
      <c r="J42" s="44">
        <f t="shared" si="4"/>
        <v>0</v>
      </c>
      <c r="N42" s="192"/>
    </row>
    <row r="43" ht="16.5" thickTop="1">
      <c r="N43" s="192"/>
    </row>
    <row r="44" ht="15.75">
      <c r="N44" s="192"/>
    </row>
    <row r="45" spans="1:14" ht="16.5">
      <c r="A45" s="52" t="s">
        <v>245</v>
      </c>
      <c r="F45" s="52" t="s">
        <v>279</v>
      </c>
      <c r="N45" s="192"/>
    </row>
    <row r="46" spans="1:14" ht="15.75">
      <c r="A46" s="49" t="s">
        <v>43</v>
      </c>
      <c r="B46" s="49"/>
      <c r="C46" s="49"/>
      <c r="F46" s="49" t="s">
        <v>43</v>
      </c>
      <c r="G46" s="49"/>
      <c r="H46" s="49"/>
      <c r="N46" s="192"/>
    </row>
    <row r="47" spans="3:14" ht="15.75">
      <c r="C47" s="36"/>
      <c r="H47" s="36"/>
      <c r="N47" s="192"/>
    </row>
    <row r="48" spans="3:14" ht="15.75">
      <c r="C48" s="36"/>
      <c r="H48" s="36"/>
      <c r="N48" s="192"/>
    </row>
    <row r="49" spans="1:14" ht="15.75">
      <c r="A49" s="45"/>
      <c r="B49" s="45"/>
      <c r="C49" s="45"/>
      <c r="F49" s="45"/>
      <c r="G49" s="45"/>
      <c r="H49" s="45"/>
      <c r="N49" s="192"/>
    </row>
    <row r="50" spans="1:14" ht="15.75">
      <c r="A50" s="47" t="s">
        <v>244</v>
      </c>
      <c r="B50" s="49"/>
      <c r="F50" s="47" t="s">
        <v>244</v>
      </c>
      <c r="G50" s="49"/>
      <c r="H50" s="49"/>
      <c r="N50" s="192"/>
    </row>
    <row r="51" ht="15.75">
      <c r="N51" s="192"/>
    </row>
    <row r="52" ht="15.75">
      <c r="N52" s="192"/>
    </row>
    <row r="53" spans="1:14" s="28" customFormat="1" ht="33.75" customHeight="1">
      <c r="A53" s="388" t="s">
        <v>246</v>
      </c>
      <c r="B53" s="388"/>
      <c r="C53" s="388"/>
      <c r="F53" s="388" t="s">
        <v>247</v>
      </c>
      <c r="G53" s="388"/>
      <c r="H53" s="388"/>
      <c r="I53" s="388"/>
      <c r="J53" s="388"/>
      <c r="K53" s="388"/>
      <c r="L53" s="303"/>
      <c r="N53" s="304"/>
    </row>
    <row r="54" spans="1:14" ht="15.75">
      <c r="A54" s="305" t="s">
        <v>43</v>
      </c>
      <c r="B54" s="49"/>
      <c r="C54" s="49"/>
      <c r="F54" s="49" t="s">
        <v>43</v>
      </c>
      <c r="G54" s="49"/>
      <c r="H54" s="49"/>
      <c r="N54" s="192"/>
    </row>
    <row r="55" spans="3:14" ht="15.75">
      <c r="C55" s="36"/>
      <c r="N55" s="192"/>
    </row>
    <row r="56" spans="3:14" ht="15.75">
      <c r="C56" s="36"/>
      <c r="N56" s="192"/>
    </row>
    <row r="57" spans="1:14" ht="15.75">
      <c r="A57" s="45"/>
      <c r="B57" s="45"/>
      <c r="C57" s="45"/>
      <c r="F57" s="45"/>
      <c r="G57" s="45"/>
      <c r="H57" s="45"/>
      <c r="N57" s="192"/>
    </row>
    <row r="58" spans="1:14" ht="15.75">
      <c r="A58" s="47" t="s">
        <v>244</v>
      </c>
      <c r="B58" s="49"/>
      <c r="F58" s="47" t="s">
        <v>244</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25" activePane="bottomLeft" state="frozen"/>
      <selection pane="topLeft" activeCell="A1" sqref="A1"/>
      <selection pane="bottomLeft" activeCell="E21" sqref="E21"/>
    </sheetView>
  </sheetViews>
  <sheetFormatPr defaultColWidth="9.140625" defaultRowHeight="12.75"/>
  <cols>
    <col min="1" max="1" width="2.57421875" style="23" customWidth="1"/>
    <col min="2" max="2" width="22.421875" style="23" customWidth="1"/>
    <col min="3" max="3" width="21.421875" style="23" customWidth="1"/>
    <col min="4" max="4" width="10.421875" style="23" hidden="1" customWidth="1"/>
    <col min="5" max="9" width="10.574218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176</v>
      </c>
    </row>
    <row r="2" spans="1:15" s="1" customFormat="1" ht="15.75">
      <c r="A2" s="3" t="s">
        <v>175</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188</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267</v>
      </c>
      <c r="E6" s="112">
        <f>'Flik 1 Sammanställning Summary'!D9</f>
        <v>2024</v>
      </c>
      <c r="F6" s="112">
        <f>'Flik 1 Sammanställning Summary'!E9</f>
        <v>2025</v>
      </c>
      <c r="G6" s="112">
        <f>'Flik 1 Sammanställning Summary'!F9</f>
        <v>2026</v>
      </c>
      <c r="H6" s="112">
        <f>'Flik 1 Sammanställning Summary'!G9</f>
        <v>2027</v>
      </c>
      <c r="I6" s="112">
        <f>'Flik 1 Sammanställning Summary'!H9</f>
        <v>2028</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0.57</v>
      </c>
      <c r="F8" s="119">
        <f aca="true" t="shared" si="0" ref="F8:I9">E8</f>
        <v>0.57</v>
      </c>
      <c r="G8" s="119">
        <f t="shared" si="0"/>
        <v>0.57</v>
      </c>
      <c r="H8" s="119">
        <f t="shared" si="0"/>
        <v>0.57</v>
      </c>
      <c r="I8" s="119">
        <f t="shared" si="0"/>
        <v>0.57</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89" t="s">
        <v>211</v>
      </c>
      <c r="B13" s="389"/>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207</v>
      </c>
      <c r="C19" s="123"/>
      <c r="D19" s="323">
        <v>32</v>
      </c>
      <c r="E19" s="125">
        <f>D19*(1+E$10)</f>
        <v>32</v>
      </c>
      <c r="F19" s="125">
        <f>E19*(1+F$10)</f>
        <v>32</v>
      </c>
      <c r="G19" s="125">
        <f>F19*(1+G$10)</f>
        <v>32</v>
      </c>
      <c r="H19" s="125">
        <f>G19*(1+H$10)</f>
        <v>32</v>
      </c>
      <c r="I19" s="125">
        <f>H19*(1+I$10)</f>
        <v>32</v>
      </c>
      <c r="J19" s="117"/>
      <c r="K19" s="118"/>
      <c r="N19" s="341"/>
      <c r="O19" s="192"/>
    </row>
    <row r="20" spans="2:15" ht="15.75">
      <c r="B20" s="122" t="s">
        <v>208</v>
      </c>
      <c r="C20" s="123"/>
      <c r="D20" s="323">
        <v>32.6</v>
      </c>
      <c r="E20" s="125">
        <f>D20*(1+E$10)</f>
        <v>32.6</v>
      </c>
      <c r="F20" s="125">
        <f>E20*(1+F$10)</f>
        <v>32.6</v>
      </c>
      <c r="G20" s="125">
        <f aca="true" t="shared" si="1" ref="F20:I22">F20*(1+G$10)</f>
        <v>32.6</v>
      </c>
      <c r="H20" s="125">
        <f>G20*(1+H$10)</f>
        <v>32.6</v>
      </c>
      <c r="I20" s="125">
        <f t="shared" si="1"/>
        <v>32.6</v>
      </c>
      <c r="J20" s="117"/>
      <c r="K20" s="118"/>
      <c r="N20" s="341"/>
      <c r="O20" s="192"/>
    </row>
    <row r="21" spans="2:15" ht="15.75">
      <c r="B21" s="122" t="s">
        <v>209</v>
      </c>
      <c r="C21" s="123"/>
      <c r="D21" s="323">
        <v>35</v>
      </c>
      <c r="E21" s="125">
        <f>D21*(1+E$10)</f>
        <v>35</v>
      </c>
      <c r="F21" s="125">
        <f t="shared" si="1"/>
        <v>35</v>
      </c>
      <c r="G21" s="125">
        <f t="shared" si="1"/>
        <v>35</v>
      </c>
      <c r="H21" s="125">
        <f t="shared" si="1"/>
        <v>35</v>
      </c>
      <c r="I21" s="125">
        <f t="shared" si="1"/>
        <v>35</v>
      </c>
      <c r="J21" s="117"/>
      <c r="K21" s="118"/>
      <c r="N21" s="341"/>
      <c r="O21" s="192"/>
    </row>
    <row r="22" spans="2:15" ht="15.75">
      <c r="B22" s="122" t="s">
        <v>210</v>
      </c>
      <c r="C22" s="123"/>
      <c r="D22" s="323">
        <v>36.1</v>
      </c>
      <c r="E22" s="125">
        <f>D22*(1+E$10)</f>
        <v>36.1</v>
      </c>
      <c r="F22" s="125">
        <f t="shared" si="1"/>
        <v>36.1</v>
      </c>
      <c r="G22" s="125">
        <f>F22*(1+G$10)</f>
        <v>36.1</v>
      </c>
      <c r="H22" s="125">
        <f t="shared" si="1"/>
        <v>36.1</v>
      </c>
      <c r="I22" s="125">
        <f t="shared" si="1"/>
        <v>36.1</v>
      </c>
      <c r="J22" s="117"/>
      <c r="K22" s="118"/>
      <c r="N22" s="341"/>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89" t="s">
        <v>36</v>
      </c>
      <c r="B27" s="390"/>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32</v>
      </c>
      <c r="E33" s="125">
        <f>D33*(1+E$10)</f>
        <v>32</v>
      </c>
      <c r="F33" s="125">
        <f aca="true" t="shared" si="2" ref="F33:I36">E33*(1+F$10)</f>
        <v>32</v>
      </c>
      <c r="G33" s="125">
        <f t="shared" si="2"/>
        <v>32</v>
      </c>
      <c r="H33" s="125">
        <f t="shared" si="2"/>
        <v>32</v>
      </c>
      <c r="I33" s="125">
        <f t="shared" si="2"/>
        <v>32</v>
      </c>
      <c r="J33" s="117"/>
      <c r="K33" s="118"/>
      <c r="O33" s="192"/>
    </row>
    <row r="34" spans="2:15" ht="15.75">
      <c r="B34" s="122" t="s">
        <v>33</v>
      </c>
      <c r="C34" s="123"/>
      <c r="D34" s="323">
        <f>$D$20</f>
        <v>32.6</v>
      </c>
      <c r="E34" s="125">
        <f>D34*(1+E$10)</f>
        <v>32.6</v>
      </c>
      <c r="F34" s="125">
        <f t="shared" si="2"/>
        <v>32.6</v>
      </c>
      <c r="G34" s="125">
        <f t="shared" si="2"/>
        <v>32.6</v>
      </c>
      <c r="H34" s="125">
        <f t="shared" si="2"/>
        <v>32.6</v>
      </c>
      <c r="I34" s="125">
        <f t="shared" si="2"/>
        <v>32.6</v>
      </c>
      <c r="J34" s="117"/>
      <c r="K34" s="118"/>
      <c r="O34" s="192"/>
    </row>
    <row r="35" spans="2:15" ht="15.75">
      <c r="B35" s="122" t="s">
        <v>34</v>
      </c>
      <c r="C35" s="123"/>
      <c r="D35" s="323">
        <f>$D$21</f>
        <v>35</v>
      </c>
      <c r="E35" s="125">
        <f>D35*(1+E$10)</f>
        <v>35</v>
      </c>
      <c r="F35" s="125">
        <f t="shared" si="2"/>
        <v>35</v>
      </c>
      <c r="G35" s="125">
        <f t="shared" si="2"/>
        <v>35</v>
      </c>
      <c r="H35" s="125">
        <f t="shared" si="2"/>
        <v>35</v>
      </c>
      <c r="I35" s="125">
        <f t="shared" si="2"/>
        <v>35</v>
      </c>
      <c r="J35" s="117"/>
      <c r="K35" s="118"/>
      <c r="O35" s="192"/>
    </row>
    <row r="36" spans="2:15" ht="15.75">
      <c r="B36" s="122" t="s">
        <v>35</v>
      </c>
      <c r="C36" s="123"/>
      <c r="D36" s="323">
        <f>$D$22</f>
        <v>36.1</v>
      </c>
      <c r="E36" s="125">
        <f>D36*(1+E$10)</f>
        <v>36.1</v>
      </c>
      <c r="F36" s="125">
        <f t="shared" si="2"/>
        <v>36.1</v>
      </c>
      <c r="G36" s="125">
        <f t="shared" si="2"/>
        <v>36.1</v>
      </c>
      <c r="H36" s="125">
        <f t="shared" si="2"/>
        <v>36.1</v>
      </c>
      <c r="I36" s="125">
        <f t="shared" si="2"/>
        <v>36.1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89" t="s">
        <v>37</v>
      </c>
      <c r="B41" s="389"/>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32</v>
      </c>
      <c r="E47" s="125">
        <f aca="true" t="shared" si="3" ref="E47:I50">D47*(1+E$10)</f>
        <v>32</v>
      </c>
      <c r="F47" s="125">
        <f t="shared" si="3"/>
        <v>32</v>
      </c>
      <c r="G47" s="125">
        <f t="shared" si="3"/>
        <v>32</v>
      </c>
      <c r="H47" s="125">
        <f t="shared" si="3"/>
        <v>32</v>
      </c>
      <c r="I47" s="125">
        <f t="shared" si="3"/>
        <v>32</v>
      </c>
      <c r="J47" s="117"/>
      <c r="K47" s="118"/>
      <c r="O47" s="192"/>
    </row>
    <row r="48" spans="2:15" ht="15.75">
      <c r="B48" s="122" t="s">
        <v>33</v>
      </c>
      <c r="C48" s="123"/>
      <c r="D48" s="323">
        <f>$D$20</f>
        <v>32.6</v>
      </c>
      <c r="E48" s="125">
        <f t="shared" si="3"/>
        <v>32.6</v>
      </c>
      <c r="F48" s="125">
        <f t="shared" si="3"/>
        <v>32.6</v>
      </c>
      <c r="G48" s="125">
        <f t="shared" si="3"/>
        <v>32.6</v>
      </c>
      <c r="H48" s="125">
        <f t="shared" si="3"/>
        <v>32.6</v>
      </c>
      <c r="I48" s="125">
        <f t="shared" si="3"/>
        <v>32.6</v>
      </c>
      <c r="J48" s="117"/>
      <c r="K48" s="118"/>
      <c r="O48" s="192"/>
    </row>
    <row r="49" spans="2:15" ht="15.75">
      <c r="B49" s="122" t="s">
        <v>34</v>
      </c>
      <c r="C49" s="123"/>
      <c r="D49" s="323">
        <f>$D$21</f>
        <v>35</v>
      </c>
      <c r="E49" s="125">
        <f t="shared" si="3"/>
        <v>35</v>
      </c>
      <c r="F49" s="125">
        <f t="shared" si="3"/>
        <v>35</v>
      </c>
      <c r="G49" s="125">
        <f t="shared" si="3"/>
        <v>35</v>
      </c>
      <c r="H49" s="125">
        <f t="shared" si="3"/>
        <v>35</v>
      </c>
      <c r="I49" s="125">
        <f t="shared" si="3"/>
        <v>35</v>
      </c>
      <c r="J49" s="117"/>
      <c r="K49" s="118"/>
      <c r="O49" s="192"/>
    </row>
    <row r="50" spans="2:15" ht="15.75">
      <c r="B50" s="122" t="s">
        <v>35</v>
      </c>
      <c r="C50" s="123"/>
      <c r="D50" s="323">
        <f>$D$22</f>
        <v>36.1</v>
      </c>
      <c r="E50" s="125">
        <f t="shared" si="3"/>
        <v>36.1</v>
      </c>
      <c r="F50" s="125">
        <f t="shared" si="3"/>
        <v>36.1</v>
      </c>
      <c r="G50" s="125">
        <f t="shared" si="3"/>
        <v>36.1</v>
      </c>
      <c r="H50" s="125">
        <f t="shared" si="3"/>
        <v>36.1</v>
      </c>
      <c r="I50" s="125">
        <f t="shared" si="3"/>
        <v>36.1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75">
      <c r="A55" s="389" t="s">
        <v>68</v>
      </c>
      <c r="B55" s="389"/>
      <c r="C55" s="117"/>
      <c r="D55" s="324"/>
      <c r="E55" s="117"/>
      <c r="F55" s="117"/>
      <c r="G55" s="117"/>
      <c r="H55" s="117"/>
      <c r="I55" s="117"/>
      <c r="J55" s="117"/>
      <c r="K55" s="118"/>
      <c r="O55" s="192"/>
    </row>
    <row r="56" spans="2:15" ht="15.75">
      <c r="B56" s="122" t="s">
        <v>48</v>
      </c>
      <c r="C56" s="123"/>
      <c r="D56" s="323"/>
      <c r="E56" s="50"/>
      <c r="F56" s="50"/>
      <c r="G56" s="50"/>
      <c r="H56" s="50"/>
      <c r="I56" s="50"/>
      <c r="J56" s="117"/>
      <c r="K56" s="118"/>
      <c r="O56" s="192"/>
    </row>
    <row r="57" spans="2:15" ht="15.75">
      <c r="B57" s="122" t="s">
        <v>49</v>
      </c>
      <c r="D57" s="151"/>
      <c r="E57" s="50"/>
      <c r="F57" s="50"/>
      <c r="G57" s="50"/>
      <c r="H57" s="50"/>
      <c r="I57" s="50"/>
      <c r="J57" s="117"/>
      <c r="K57" s="118"/>
      <c r="O57" s="192"/>
    </row>
    <row r="58" spans="2:15" ht="15.75">
      <c r="B58" s="122" t="s">
        <v>50</v>
      </c>
      <c r="C58" s="123"/>
      <c r="D58" s="323"/>
      <c r="E58" s="50"/>
      <c r="F58" s="50"/>
      <c r="G58" s="50"/>
      <c r="H58" s="50"/>
      <c r="I58" s="50"/>
      <c r="J58" s="117"/>
      <c r="K58" s="118"/>
      <c r="O58" s="192"/>
    </row>
    <row r="59" spans="2:15" ht="15.75">
      <c r="B59" s="122" t="s">
        <v>51</v>
      </c>
      <c r="C59" s="123"/>
      <c r="D59" s="323"/>
      <c r="E59" s="50"/>
      <c r="F59" s="50"/>
      <c r="G59" s="50"/>
      <c r="H59" s="50"/>
      <c r="I59" s="50"/>
      <c r="J59" s="117"/>
      <c r="K59" s="118"/>
      <c r="O59" s="192"/>
    </row>
    <row r="60" spans="2:15" ht="15.7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75">
      <c r="B61" s="122" t="s">
        <v>32</v>
      </c>
      <c r="C61" s="123"/>
      <c r="D61" s="323">
        <f>$D$19</f>
        <v>32</v>
      </c>
      <c r="E61" s="125">
        <f aca="true" t="shared" si="4" ref="E61:I64">D61*(1+E$10)</f>
        <v>32</v>
      </c>
      <c r="F61" s="125">
        <f t="shared" si="4"/>
        <v>32</v>
      </c>
      <c r="G61" s="125">
        <f t="shared" si="4"/>
        <v>32</v>
      </c>
      <c r="H61" s="125">
        <f t="shared" si="4"/>
        <v>32</v>
      </c>
      <c r="I61" s="125">
        <f t="shared" si="4"/>
        <v>32</v>
      </c>
      <c r="J61" s="117"/>
      <c r="K61" s="118"/>
      <c r="O61" s="192"/>
    </row>
    <row r="62" spans="2:15" ht="15.75">
      <c r="B62" s="122" t="s">
        <v>33</v>
      </c>
      <c r="C62" s="123"/>
      <c r="D62" s="323">
        <f>$D$20</f>
        <v>32.6</v>
      </c>
      <c r="E62" s="125">
        <f t="shared" si="4"/>
        <v>32.6</v>
      </c>
      <c r="F62" s="125">
        <f t="shared" si="4"/>
        <v>32.6</v>
      </c>
      <c r="G62" s="125">
        <f t="shared" si="4"/>
        <v>32.6</v>
      </c>
      <c r="H62" s="125">
        <f t="shared" si="4"/>
        <v>32.6</v>
      </c>
      <c r="I62" s="125">
        <f t="shared" si="4"/>
        <v>32.6</v>
      </c>
      <c r="J62" s="117"/>
      <c r="K62" s="118"/>
      <c r="O62" s="192"/>
    </row>
    <row r="63" spans="2:15" ht="15.75">
      <c r="B63" s="122" t="s">
        <v>34</v>
      </c>
      <c r="C63" s="123"/>
      <c r="D63" s="323">
        <f>$D$21</f>
        <v>35</v>
      </c>
      <c r="E63" s="125">
        <f t="shared" si="4"/>
        <v>35</v>
      </c>
      <c r="F63" s="125">
        <f t="shared" si="4"/>
        <v>35</v>
      </c>
      <c r="G63" s="125">
        <f t="shared" si="4"/>
        <v>35</v>
      </c>
      <c r="H63" s="125">
        <f t="shared" si="4"/>
        <v>35</v>
      </c>
      <c r="I63" s="125">
        <f t="shared" si="4"/>
        <v>35</v>
      </c>
      <c r="J63" s="117"/>
      <c r="K63" s="118"/>
      <c r="O63" s="192"/>
    </row>
    <row r="64" spans="2:15" ht="15.75">
      <c r="B64" s="122" t="s">
        <v>35</v>
      </c>
      <c r="C64" s="123"/>
      <c r="D64" s="323">
        <f>$D$22</f>
        <v>36.1</v>
      </c>
      <c r="E64" s="125">
        <f t="shared" si="4"/>
        <v>36.1</v>
      </c>
      <c r="F64" s="125">
        <f t="shared" si="4"/>
        <v>36.1</v>
      </c>
      <c r="G64" s="125">
        <f t="shared" si="4"/>
        <v>36.1</v>
      </c>
      <c r="H64" s="125">
        <f t="shared" si="4"/>
        <v>36.1</v>
      </c>
      <c r="I64" s="125">
        <f t="shared" si="4"/>
        <v>36.1</v>
      </c>
      <c r="J64" s="117"/>
      <c r="K64" s="118"/>
      <c r="O64" s="192"/>
    </row>
    <row r="65" spans="2:15" ht="15.7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75">
      <c r="B66" s="117" t="s">
        <v>6</v>
      </c>
      <c r="C66" s="117"/>
      <c r="D66" s="324"/>
      <c r="E66" s="126">
        <f>E65*E$8</f>
        <v>0</v>
      </c>
      <c r="F66" s="126">
        <f>F65*F$8</f>
        <v>0</v>
      </c>
      <c r="G66" s="126">
        <f>G65*G$8</f>
        <v>0</v>
      </c>
      <c r="H66" s="126">
        <f>H65*H$8</f>
        <v>0</v>
      </c>
      <c r="I66" s="126">
        <f>I65*I$8</f>
        <v>0</v>
      </c>
      <c r="J66" s="117"/>
      <c r="K66" s="118"/>
      <c r="O66" s="192"/>
    </row>
    <row r="67" spans="2:15" ht="15.75">
      <c r="B67" s="117" t="s">
        <v>44</v>
      </c>
      <c r="C67" s="117"/>
      <c r="D67" s="324"/>
      <c r="E67" s="126">
        <f>E65*E$9</f>
        <v>0</v>
      </c>
      <c r="F67" s="126">
        <f>F65*F$9</f>
        <v>0</v>
      </c>
      <c r="G67" s="126">
        <f>G65*G$9</f>
        <v>0</v>
      </c>
      <c r="H67" s="126">
        <f>H65*H$9</f>
        <v>0</v>
      </c>
      <c r="I67" s="126">
        <f>I65*I$9</f>
        <v>0</v>
      </c>
      <c r="J67" s="117"/>
      <c r="K67" s="118"/>
      <c r="O67" s="192"/>
    </row>
    <row r="68" spans="2:15" ht="15.75">
      <c r="B68" s="117" t="s">
        <v>1</v>
      </c>
      <c r="C68" s="117"/>
      <c r="D68" s="324"/>
      <c r="E68" s="127">
        <f>SUM(E65:E67)</f>
        <v>0</v>
      </c>
      <c r="F68" s="127">
        <f>SUM(F65:F67)</f>
        <v>0</v>
      </c>
      <c r="G68" s="127">
        <f>SUM(G65:G67)</f>
        <v>0</v>
      </c>
      <c r="H68" s="127">
        <f>SUM(H65:H67)</f>
        <v>0</v>
      </c>
      <c r="I68" s="127">
        <f>SUM(I65:I67)</f>
        <v>0</v>
      </c>
      <c r="J68" s="117"/>
      <c r="K68" s="118">
        <f>SUM(E68:I68)</f>
        <v>0</v>
      </c>
      <c r="O68" s="192"/>
    </row>
    <row r="69" spans="1:15" ht="15.75">
      <c r="A69" s="389" t="s">
        <v>69</v>
      </c>
      <c r="B69" s="389"/>
      <c r="C69" s="117"/>
      <c r="D69" s="324"/>
      <c r="E69" s="117"/>
      <c r="F69" s="117"/>
      <c r="G69" s="117"/>
      <c r="H69" s="117"/>
      <c r="I69" s="117"/>
      <c r="J69" s="117"/>
      <c r="K69" s="118"/>
      <c r="O69" s="192"/>
    </row>
    <row r="70" spans="2:15" ht="15.75">
      <c r="B70" s="122" t="s">
        <v>48</v>
      </c>
      <c r="C70" s="123"/>
      <c r="D70" s="323"/>
      <c r="E70" s="50"/>
      <c r="F70" s="50"/>
      <c r="G70" s="50"/>
      <c r="H70" s="50"/>
      <c r="I70" s="50"/>
      <c r="J70" s="117"/>
      <c r="K70" s="118"/>
      <c r="O70" s="192"/>
    </row>
    <row r="71" spans="2:15" ht="15.75">
      <c r="B71" s="122" t="s">
        <v>49</v>
      </c>
      <c r="D71" s="151"/>
      <c r="E71" s="50"/>
      <c r="F71" s="50"/>
      <c r="G71" s="50"/>
      <c r="H71" s="50"/>
      <c r="I71" s="50"/>
      <c r="J71" s="117"/>
      <c r="K71" s="118"/>
      <c r="O71" s="192"/>
    </row>
    <row r="72" spans="2:15" ht="15.75">
      <c r="B72" s="122" t="s">
        <v>50</v>
      </c>
      <c r="C72" s="123"/>
      <c r="D72" s="323"/>
      <c r="E72" s="50"/>
      <c r="F72" s="50"/>
      <c r="G72" s="50"/>
      <c r="H72" s="50"/>
      <c r="I72" s="50"/>
      <c r="J72" s="117"/>
      <c r="K72" s="118"/>
      <c r="O72" s="192"/>
    </row>
    <row r="73" spans="2:15" ht="15.75">
      <c r="B73" s="122" t="s">
        <v>51</v>
      </c>
      <c r="C73" s="123"/>
      <c r="D73" s="323"/>
      <c r="E73" s="50"/>
      <c r="F73" s="50"/>
      <c r="G73" s="50"/>
      <c r="H73" s="50"/>
      <c r="I73" s="50"/>
      <c r="J73" s="117"/>
      <c r="K73" s="118"/>
      <c r="O73" s="192"/>
    </row>
    <row r="74" spans="2:15" ht="15.7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75">
      <c r="B75" s="122" t="s">
        <v>32</v>
      </c>
      <c r="C75" s="123"/>
      <c r="D75" s="323">
        <f>$D$19</f>
        <v>32</v>
      </c>
      <c r="E75" s="125">
        <f aca="true" t="shared" si="5" ref="E75:I78">D75*(1+E$10)</f>
        <v>32</v>
      </c>
      <c r="F75" s="125">
        <f t="shared" si="5"/>
        <v>32</v>
      </c>
      <c r="G75" s="125">
        <f t="shared" si="5"/>
        <v>32</v>
      </c>
      <c r="H75" s="125">
        <f t="shared" si="5"/>
        <v>32</v>
      </c>
      <c r="I75" s="125">
        <f t="shared" si="5"/>
        <v>32</v>
      </c>
      <c r="J75" s="117"/>
      <c r="K75" s="118"/>
      <c r="O75" s="192"/>
    </row>
    <row r="76" spans="2:15" ht="15.75">
      <c r="B76" s="122" t="s">
        <v>33</v>
      </c>
      <c r="C76" s="123"/>
      <c r="D76" s="323">
        <f>$D$20</f>
        <v>32.6</v>
      </c>
      <c r="E76" s="125">
        <f t="shared" si="5"/>
        <v>32.6</v>
      </c>
      <c r="F76" s="125">
        <f t="shared" si="5"/>
        <v>32.6</v>
      </c>
      <c r="G76" s="125">
        <f t="shared" si="5"/>
        <v>32.6</v>
      </c>
      <c r="H76" s="125">
        <f t="shared" si="5"/>
        <v>32.6</v>
      </c>
      <c r="I76" s="125">
        <f t="shared" si="5"/>
        <v>32.6</v>
      </c>
      <c r="J76" s="117"/>
      <c r="K76" s="118"/>
      <c r="O76" s="192"/>
    </row>
    <row r="77" spans="2:15" ht="15.75">
      <c r="B77" s="122" t="s">
        <v>34</v>
      </c>
      <c r="C77" s="123"/>
      <c r="D77" s="323">
        <f>$D$21</f>
        <v>35</v>
      </c>
      <c r="E77" s="125">
        <f t="shared" si="5"/>
        <v>35</v>
      </c>
      <c r="F77" s="125">
        <f t="shared" si="5"/>
        <v>35</v>
      </c>
      <c r="G77" s="125">
        <f t="shared" si="5"/>
        <v>35</v>
      </c>
      <c r="H77" s="125">
        <f t="shared" si="5"/>
        <v>35</v>
      </c>
      <c r="I77" s="125">
        <f t="shared" si="5"/>
        <v>35</v>
      </c>
      <c r="J77" s="117"/>
      <c r="K77" s="118"/>
      <c r="O77" s="192"/>
    </row>
    <row r="78" spans="2:15" ht="15.75">
      <c r="B78" s="122" t="s">
        <v>35</v>
      </c>
      <c r="C78" s="123"/>
      <c r="D78" s="323">
        <f>$D$22</f>
        <v>36.1</v>
      </c>
      <c r="E78" s="125">
        <f t="shared" si="5"/>
        <v>36.1</v>
      </c>
      <c r="F78" s="125">
        <f t="shared" si="5"/>
        <v>36.1</v>
      </c>
      <c r="G78" s="125">
        <f t="shared" si="5"/>
        <v>36.1</v>
      </c>
      <c r="H78" s="125">
        <f t="shared" si="5"/>
        <v>36.1</v>
      </c>
      <c r="I78" s="125">
        <f t="shared" si="5"/>
        <v>36.1</v>
      </c>
      <c r="J78" s="117"/>
      <c r="K78" s="118"/>
      <c r="O78" s="192"/>
    </row>
    <row r="79" spans="2:15" ht="15.7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75">
      <c r="B80" s="117" t="s">
        <v>6</v>
      </c>
      <c r="C80" s="117"/>
      <c r="D80" s="117"/>
      <c r="E80" s="126">
        <f>E79*E$8</f>
        <v>0</v>
      </c>
      <c r="F80" s="126">
        <f>F79*F$8</f>
        <v>0</v>
      </c>
      <c r="G80" s="126">
        <f>G79*G$8</f>
        <v>0</v>
      </c>
      <c r="H80" s="126">
        <f>H79*H$8</f>
        <v>0</v>
      </c>
      <c r="I80" s="126">
        <f>I79*I$8</f>
        <v>0</v>
      </c>
      <c r="J80" s="117"/>
      <c r="K80" s="118"/>
      <c r="O80" s="192"/>
    </row>
    <row r="81" spans="2:15" ht="15.75">
      <c r="B81" s="117" t="s">
        <v>44</v>
      </c>
      <c r="C81" s="117"/>
      <c r="D81" s="117"/>
      <c r="E81" s="126">
        <f>E79*E$9</f>
        <v>0</v>
      </c>
      <c r="F81" s="126">
        <f>F79*F$9</f>
        <v>0</v>
      </c>
      <c r="G81" s="126">
        <f>G79*G$9</f>
        <v>0</v>
      </c>
      <c r="H81" s="126">
        <f>H79*H$9</f>
        <v>0</v>
      </c>
      <c r="I81" s="126">
        <f>I79*I$9</f>
        <v>0</v>
      </c>
      <c r="J81" s="117"/>
      <c r="K81" s="118"/>
      <c r="O81" s="192"/>
    </row>
    <row r="82" spans="2:15" ht="15.75">
      <c r="B82" s="117" t="s">
        <v>1</v>
      </c>
      <c r="C82" s="117"/>
      <c r="D82" s="117"/>
      <c r="E82" s="127">
        <f>SUM(E79:E81)</f>
        <v>0</v>
      </c>
      <c r="F82" s="127">
        <f>SUM(F79:F81)</f>
        <v>0</v>
      </c>
      <c r="G82" s="127">
        <f>SUM(G79:G81)</f>
        <v>0</v>
      </c>
      <c r="H82" s="127">
        <f>SUM(H79:H81)</f>
        <v>0</v>
      </c>
      <c r="I82" s="127">
        <f>SUM(I79:I81)</f>
        <v>0</v>
      </c>
      <c r="J82" s="117"/>
      <c r="K82" s="118">
        <f>SUM(E82:I82)</f>
        <v>0</v>
      </c>
      <c r="O82" s="192"/>
    </row>
    <row r="83" ht="15.75">
      <c r="O83" s="192"/>
    </row>
    <row r="84" spans="1:15" ht="16.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6.5" thickTop="1">
      <c r="O85" s="192"/>
    </row>
    <row r="86" ht="15.75">
      <c r="O86" s="192"/>
    </row>
    <row r="87" spans="14:15" ht="15.75">
      <c r="N87" s="8" t="s">
        <v>86</v>
      </c>
      <c r="O87" s="192"/>
    </row>
    <row r="88" spans="1:15" ht="15.75">
      <c r="A88" s="132" t="s">
        <v>56</v>
      </c>
      <c r="B88" s="133"/>
      <c r="C88" s="133"/>
      <c r="D88" s="133"/>
      <c r="E88" s="132">
        <f>E6</f>
        <v>2024</v>
      </c>
      <c r="F88" s="132">
        <f>F6</f>
        <v>2025</v>
      </c>
      <c r="G88" s="132">
        <f>G6</f>
        <v>2026</v>
      </c>
      <c r="H88" s="132">
        <f>H6</f>
        <v>2027</v>
      </c>
      <c r="I88" s="132">
        <f>I6</f>
        <v>2028</v>
      </c>
      <c r="J88" s="133"/>
      <c r="K88" s="114" t="s">
        <v>9</v>
      </c>
      <c r="L88" s="114" t="s">
        <v>63</v>
      </c>
      <c r="N88" s="8" t="s">
        <v>87</v>
      </c>
      <c r="O88" s="192"/>
    </row>
    <row r="89" spans="1:15" ht="15.75">
      <c r="A89" s="389" t="s">
        <v>58</v>
      </c>
      <c r="B89" s="389"/>
      <c r="O89" s="192"/>
    </row>
    <row r="90" spans="2:15" ht="15.75">
      <c r="B90" s="23" t="s">
        <v>57</v>
      </c>
      <c r="E90" s="49"/>
      <c r="F90" s="49"/>
      <c r="G90" s="49"/>
      <c r="H90" s="49"/>
      <c r="I90" s="49"/>
      <c r="K90" s="23"/>
      <c r="L90" s="118">
        <f>SUM(E90:J90)</f>
        <v>0</v>
      </c>
      <c r="O90" s="192"/>
    </row>
    <row r="91" spans="2:15" ht="15.75">
      <c r="B91" s="23" t="s">
        <v>62</v>
      </c>
      <c r="E91" s="49"/>
      <c r="F91" s="49"/>
      <c r="G91" s="49"/>
      <c r="H91" s="49"/>
      <c r="I91" s="49"/>
      <c r="O91" s="192"/>
    </row>
    <row r="92" spans="2:15" ht="15.75">
      <c r="B92" s="23" t="s">
        <v>61</v>
      </c>
      <c r="E92" s="23">
        <f>E90*E91</f>
        <v>0</v>
      </c>
      <c r="F92" s="23">
        <f>F90*F91</f>
        <v>0</v>
      </c>
      <c r="G92" s="23">
        <f>G90*G91</f>
        <v>0</v>
      </c>
      <c r="H92" s="23">
        <f>H90*H91</f>
        <v>0</v>
      </c>
      <c r="I92" s="23">
        <f>I90*I91</f>
        <v>0</v>
      </c>
      <c r="K92" s="118">
        <f>SUM(E92:I92)</f>
        <v>0</v>
      </c>
      <c r="O92" s="192"/>
    </row>
    <row r="93" spans="1:15" ht="15.75">
      <c r="A93" s="389" t="s">
        <v>59</v>
      </c>
      <c r="B93" s="389"/>
      <c r="O93" s="192"/>
    </row>
    <row r="94" spans="2:15" ht="15.75">
      <c r="B94" s="23" t="s">
        <v>57</v>
      </c>
      <c r="E94" s="49"/>
      <c r="F94" s="49"/>
      <c r="G94" s="49"/>
      <c r="H94" s="49"/>
      <c r="I94" s="49"/>
      <c r="K94" s="23"/>
      <c r="L94" s="118">
        <f>SUM(E94:J94)</f>
        <v>0</v>
      </c>
      <c r="O94" s="192"/>
    </row>
    <row r="95" spans="2:15" ht="15.75">
      <c r="B95" s="23" t="s">
        <v>62</v>
      </c>
      <c r="E95" s="49"/>
      <c r="F95" s="49"/>
      <c r="G95" s="49"/>
      <c r="H95" s="49"/>
      <c r="I95" s="49"/>
      <c r="O95" s="192"/>
    </row>
    <row r="96" spans="2:15" ht="15.75">
      <c r="B96" s="23" t="s">
        <v>61</v>
      </c>
      <c r="E96" s="23">
        <f>E94*E95</f>
        <v>0</v>
      </c>
      <c r="F96" s="23">
        <f>F94*F95</f>
        <v>0</v>
      </c>
      <c r="G96" s="23">
        <f>G94*G95</f>
        <v>0</v>
      </c>
      <c r="H96" s="23">
        <f>H94*H95</f>
        <v>0</v>
      </c>
      <c r="I96" s="23">
        <f>I94*I95</f>
        <v>0</v>
      </c>
      <c r="K96" s="118">
        <f>SUM(E96:I96)</f>
        <v>0</v>
      </c>
      <c r="O96" s="192"/>
    </row>
    <row r="97" spans="1:15" ht="15.75">
      <c r="A97" s="389" t="s">
        <v>60</v>
      </c>
      <c r="B97" s="389"/>
      <c r="O97" s="192"/>
    </row>
    <row r="98" spans="2:15" ht="15.75">
      <c r="B98" s="23" t="s">
        <v>57</v>
      </c>
      <c r="E98" s="49"/>
      <c r="F98" s="49"/>
      <c r="G98" s="49"/>
      <c r="H98" s="49"/>
      <c r="I98" s="49"/>
      <c r="K98" s="23"/>
      <c r="L98" s="118">
        <f>SUM(E98:J98)</f>
        <v>0</v>
      </c>
      <c r="O98" s="192"/>
    </row>
    <row r="99" spans="2:15" ht="15.75">
      <c r="B99" s="23" t="s">
        <v>62</v>
      </c>
      <c r="E99" s="49"/>
      <c r="F99" s="49"/>
      <c r="G99" s="49"/>
      <c r="H99" s="49"/>
      <c r="I99" s="49"/>
      <c r="O99" s="192"/>
    </row>
    <row r="100" spans="2:15" ht="15.75">
      <c r="B100" s="23" t="s">
        <v>61</v>
      </c>
      <c r="E100" s="23">
        <f>E98*E99</f>
        <v>0</v>
      </c>
      <c r="F100" s="23">
        <f>F98*F99</f>
        <v>0</v>
      </c>
      <c r="G100" s="23">
        <f>G98*G99</f>
        <v>0</v>
      </c>
      <c r="H100" s="23">
        <f>H98*H99</f>
        <v>0</v>
      </c>
      <c r="I100" s="23">
        <f>I98*I99</f>
        <v>0</v>
      </c>
      <c r="K100" s="118">
        <f>SUM(E100:I100)</f>
        <v>0</v>
      </c>
      <c r="O100" s="192"/>
    </row>
    <row r="101" ht="15.75">
      <c r="O101" s="192"/>
    </row>
    <row r="102" spans="1:15" ht="16.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6.5" thickTop="1"/>
  </sheetData>
  <sheetProtection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D16" sqref="D16"/>
    </sheetView>
  </sheetViews>
  <sheetFormatPr defaultColWidth="9.140625" defaultRowHeight="12.75" outlineLevelRow="1"/>
  <cols>
    <col min="1" max="1" width="2.57421875" style="23" customWidth="1"/>
    <col min="2" max="2" width="29.574218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574218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258</v>
      </c>
      <c r="B1" s="97"/>
      <c r="C1" s="98"/>
      <c r="D1" s="98"/>
      <c r="E1" s="98"/>
      <c r="F1" s="57"/>
      <c r="G1" s="391"/>
      <c r="H1" s="391"/>
      <c r="I1" s="57"/>
      <c r="J1" s="57"/>
      <c r="K1" s="57"/>
      <c r="L1" s="99"/>
      <c r="M1" s="100"/>
      <c r="O1" s="287" t="s">
        <v>89</v>
      </c>
      <c r="P1" s="151" t="s">
        <v>176</v>
      </c>
      <c r="Q1" s="151"/>
      <c r="R1" s="151"/>
      <c r="S1" s="151"/>
      <c r="T1" s="151"/>
      <c r="U1" s="151"/>
    </row>
    <row r="2" spans="1:22" s="1" customFormat="1" ht="15.75">
      <c r="A2" s="3" t="s">
        <v>175</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214</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215</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42">
        <f>'Flik 2 Beräkn dokt o stip'!E8</f>
        <v>0.57</v>
      </c>
      <c r="D8" s="117"/>
      <c r="E8" s="117"/>
      <c r="F8" s="119"/>
      <c r="G8" s="119"/>
      <c r="H8" s="119"/>
      <c r="I8" s="119"/>
      <c r="J8" s="119"/>
      <c r="K8" s="117"/>
      <c r="L8" s="118"/>
      <c r="P8" s="276"/>
      <c r="Q8" s="276"/>
      <c r="R8" s="276"/>
      <c r="S8" s="276"/>
      <c r="T8" s="276"/>
      <c r="U8" s="276"/>
      <c r="V8" s="48"/>
    </row>
    <row r="9" spans="2:22" ht="12.75">
      <c r="B9" s="117" t="s">
        <v>44</v>
      </c>
      <c r="C9" s="343">
        <v>0.021</v>
      </c>
      <c r="D9" s="117"/>
      <c r="E9" s="117"/>
      <c r="F9" s="119"/>
      <c r="G9" s="119"/>
      <c r="H9" s="119"/>
      <c r="I9" s="119"/>
      <c r="J9" s="119"/>
      <c r="K9" s="117"/>
      <c r="L9" s="118"/>
      <c r="P9" s="276"/>
      <c r="Q9" s="276"/>
      <c r="R9" s="276"/>
      <c r="S9" s="276"/>
      <c r="T9" s="276"/>
      <c r="U9" s="276"/>
      <c r="V9" s="48"/>
    </row>
    <row r="10" spans="2:22" ht="12.75">
      <c r="B10" s="117" t="s">
        <v>192</v>
      </c>
      <c r="C10" s="344">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315</v>
      </c>
      <c r="E12" s="163" t="s">
        <v>212</v>
      </c>
      <c r="F12" s="163">
        <f>'Flik 1 Sammanställning Summary'!D9</f>
        <v>2024</v>
      </c>
      <c r="G12" s="163">
        <f>'Flik 1 Sammanställning Summary'!E9</f>
        <v>2025</v>
      </c>
      <c r="H12" s="163">
        <f>'Flik 1 Sammanställning Summary'!F9</f>
        <v>2026</v>
      </c>
      <c r="I12" s="163">
        <f>'Flik 1 Sammanställning Summary'!G9</f>
        <v>2027</v>
      </c>
      <c r="J12" s="163">
        <f>'Flik 1 Sammanställning Summary'!H9</f>
        <v>2028</v>
      </c>
      <c r="K12" s="270"/>
      <c r="L12" s="114" t="s">
        <v>9</v>
      </c>
      <c r="M12" s="114" t="s">
        <v>63</v>
      </c>
      <c r="P12" s="276"/>
      <c r="Q12" s="276"/>
      <c r="R12" s="276"/>
      <c r="S12" s="276"/>
      <c r="T12" s="276"/>
      <c r="U12" s="276"/>
      <c r="V12" s="48"/>
    </row>
    <row r="13" spans="1:22" ht="13.5">
      <c r="A13" s="389" t="s">
        <v>28</v>
      </c>
      <c r="B13" s="389"/>
      <c r="C13" s="117"/>
      <c r="D13" s="51">
        <v>0</v>
      </c>
      <c r="E13" s="266">
        <v>0.022</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v>0</v>
      </c>
      <c r="G14" s="50">
        <v>0</v>
      </c>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193</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191</v>
      </c>
      <c r="C19" s="123"/>
      <c r="D19" s="267">
        <f>E13</f>
        <v>0.022</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89" t="s">
        <v>29</v>
      </c>
      <c r="B24" s="389"/>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193</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191</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89" t="s">
        <v>30</v>
      </c>
      <c r="B35" s="389"/>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193</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191</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89" t="s">
        <v>31</v>
      </c>
      <c r="B46" s="389"/>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193</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191</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89" t="s">
        <v>54</v>
      </c>
      <c r="B57" s="389"/>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193</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191</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89" t="s">
        <v>55</v>
      </c>
      <c r="B68" s="389"/>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193</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191</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zoomScaleSheetLayoutView="100" zoomScalePageLayoutView="0" workbookViewId="0" topLeftCell="A46">
      <selection activeCell="F74" sqref="F74"/>
    </sheetView>
  </sheetViews>
  <sheetFormatPr defaultColWidth="9.140625" defaultRowHeight="12.75"/>
  <cols>
    <col min="1" max="1" width="2.57421875" style="23" customWidth="1"/>
    <col min="2" max="2" width="30.57421875" style="23" customWidth="1"/>
    <col min="3" max="3" width="14.8515625" style="23" customWidth="1"/>
    <col min="4" max="8" width="10.57421875" style="23" customWidth="1"/>
    <col min="9" max="9" width="4.140625" style="23" customWidth="1"/>
    <col min="10" max="10" width="12.57421875" style="26" customWidth="1"/>
    <col min="11" max="11" width="9.140625" style="23" customWidth="1"/>
    <col min="12" max="12" width="25.574218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176</v>
      </c>
      <c r="N1" s="23"/>
      <c r="O1" s="23"/>
      <c r="P1" s="23"/>
      <c r="Q1" s="23"/>
      <c r="R1" s="23"/>
      <c r="S1" s="23"/>
    </row>
    <row r="2" spans="1:19" s="1" customFormat="1" ht="12.75">
      <c r="A2" s="3" t="s">
        <v>175</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194</v>
      </c>
      <c r="C8" s="116" t="s">
        <v>200</v>
      </c>
      <c r="D8" s="116"/>
      <c r="E8" s="116" t="s">
        <v>263</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202</v>
      </c>
      <c r="C17" s="116" t="s">
        <v>201</v>
      </c>
      <c r="D17" s="116"/>
      <c r="E17" s="116" t="s">
        <v>264</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195</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204</v>
      </c>
      <c r="C26" s="116" t="s">
        <v>203</v>
      </c>
      <c r="D26" s="116"/>
      <c r="E26" s="116" t="s">
        <v>265</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196</v>
      </c>
      <c r="C35" s="116"/>
      <c r="D35" s="116"/>
      <c r="E35" s="116" t="s">
        <v>280</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197</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198</v>
      </c>
      <c r="C44" s="116" t="s">
        <v>205</v>
      </c>
      <c r="D44" s="116"/>
      <c r="E44" s="116" t="s">
        <v>281</v>
      </c>
      <c r="F44" s="116"/>
      <c r="G44" s="116"/>
      <c r="H44" s="116"/>
      <c r="I44" s="116"/>
      <c r="J44" s="142"/>
      <c r="M44" s="48"/>
      <c r="N44" s="48"/>
      <c r="O44" s="48"/>
      <c r="P44" s="48"/>
      <c r="Q44" s="48"/>
      <c r="R44" s="48"/>
      <c r="S44" s="48"/>
    </row>
    <row r="45" spans="1:19" ht="12.75">
      <c r="A45" s="117">
        <v>1</v>
      </c>
      <c r="B45" s="53" t="s">
        <v>333</v>
      </c>
      <c r="C45" s="116"/>
      <c r="D45" s="54">
        <f>'Flik 1 Sammanställning Summary'!D11*0.0226</f>
        <v>0</v>
      </c>
      <c r="E45" s="54">
        <f>'Flik 1 Sammanställning Summary'!E11*0.0226</f>
        <v>0</v>
      </c>
      <c r="F45" s="54">
        <f>'Flik 1 Sammanställning Summary'!F11*0.0226</f>
        <v>0</v>
      </c>
      <c r="G45" s="54">
        <f>'Flik 1 Sammanställning Summary'!G11*0.0226</f>
        <v>0</v>
      </c>
      <c r="H45" s="54">
        <f>'Flik 1 Sammanställning Summary'!H11*0.0226</f>
        <v>0</v>
      </c>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199</v>
      </c>
      <c r="E53" s="116" t="s">
        <v>266</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75">
      <c r="A66" s="116"/>
      <c r="B66" s="121" t="s">
        <v>82</v>
      </c>
      <c r="C66" s="116"/>
      <c r="D66" s="116"/>
      <c r="E66" s="116"/>
      <c r="F66" s="116"/>
      <c r="G66" s="116"/>
      <c r="H66" s="116"/>
      <c r="I66" s="116"/>
      <c r="J66" s="142"/>
      <c r="L66" s="152"/>
      <c r="M66" s="48"/>
      <c r="N66" s="48"/>
      <c r="O66" s="48"/>
      <c r="P66" s="48"/>
      <c r="Q66" s="48"/>
      <c r="R66" s="48"/>
      <c r="S66" s="48"/>
    </row>
    <row r="67" spans="2:19" ht="15.75">
      <c r="B67" s="23" t="s">
        <v>268</v>
      </c>
      <c r="L67" s="152"/>
      <c r="M67" s="48"/>
      <c r="N67" s="48"/>
      <c r="O67" s="48"/>
      <c r="P67" s="48"/>
      <c r="Q67" s="48"/>
      <c r="R67" s="48"/>
      <c r="S67" s="48"/>
    </row>
    <row r="68" spans="2:19" ht="12.75">
      <c r="B68" s="23" t="s">
        <v>213</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0.13</v>
      </c>
      <c r="E69" s="257">
        <v>0.13</v>
      </c>
      <c r="F69" s="257">
        <v>0.13</v>
      </c>
      <c r="G69" s="257">
        <v>0.13</v>
      </c>
      <c r="H69" s="257">
        <v>0.13</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1">
      <selection activeCell="E18" sqref="E18"/>
    </sheetView>
  </sheetViews>
  <sheetFormatPr defaultColWidth="9.140625" defaultRowHeight="12.75"/>
  <cols>
    <col min="1" max="1" width="2.57421875" style="23" customWidth="1"/>
    <col min="2" max="2" width="29.57421875" style="23" customWidth="1"/>
    <col min="3" max="3" width="13.421875" style="23" customWidth="1"/>
    <col min="4" max="8" width="9.421875" style="23" customWidth="1"/>
    <col min="9" max="9" width="3.140625" style="23" customWidth="1"/>
    <col min="10" max="10" width="12.57421875" style="23" customWidth="1"/>
    <col min="11" max="11" width="25.57421875" style="23" bestFit="1" customWidth="1"/>
    <col min="12" max="16384" width="9.140625" style="23" customWidth="1"/>
  </cols>
  <sheetData>
    <row r="1" spans="1:11" s="1" customFormat="1" ht="16.5" thickTop="1">
      <c r="A1" s="154" t="s">
        <v>2</v>
      </c>
      <c r="B1" s="155"/>
      <c r="C1" s="156" t="s">
        <v>15</v>
      </c>
      <c r="D1" s="157"/>
      <c r="E1" s="157" t="s">
        <v>79</v>
      </c>
      <c r="F1" s="155"/>
      <c r="G1" s="155"/>
      <c r="H1" s="155"/>
      <c r="I1" s="155"/>
      <c r="J1" s="158"/>
      <c r="K1" s="2" t="s">
        <v>92</v>
      </c>
    </row>
    <row r="2" spans="1:11" s="1" customFormat="1" ht="15.75">
      <c r="A2" s="3" t="s">
        <v>157</v>
      </c>
      <c r="B2" s="4"/>
      <c r="C2" s="4"/>
      <c r="D2" s="136"/>
      <c r="E2" s="4"/>
      <c r="F2" s="4"/>
      <c r="G2" s="4"/>
      <c r="H2" s="4"/>
      <c r="I2" s="4"/>
      <c r="J2" s="159"/>
      <c r="K2" s="2" t="s">
        <v>93</v>
      </c>
    </row>
    <row r="3" spans="1:11" s="1" customFormat="1" ht="15.75">
      <c r="A3" s="7" t="s">
        <v>7</v>
      </c>
      <c r="B3" s="4"/>
      <c r="C3" s="103">
        <f>'Flik 1 Sammanställning Summary'!C6</f>
        <v>0</v>
      </c>
      <c r="D3" s="110"/>
      <c r="E3" s="160"/>
      <c r="F3" s="110"/>
      <c r="G3" s="4"/>
      <c r="H3" s="4"/>
      <c r="I3" s="4"/>
      <c r="J3" s="161"/>
      <c r="K3" s="2" t="s">
        <v>94</v>
      </c>
    </row>
    <row r="4" spans="1:10" s="1" customFormat="1" ht="16.5" thickBot="1">
      <c r="A4" s="9" t="s">
        <v>8</v>
      </c>
      <c r="B4" s="10"/>
      <c r="C4" s="105">
        <f>'Flik 1 Sammanställning Summary'!C7</f>
        <v>0</v>
      </c>
      <c r="D4" s="106"/>
      <c r="E4" s="106"/>
      <c r="F4" s="106"/>
      <c r="G4" s="10"/>
      <c r="H4" s="10"/>
      <c r="I4" s="10"/>
      <c r="J4" s="162"/>
    </row>
    <row r="5" spans="1:10" s="1" customFormat="1" ht="16.5" thickTop="1">
      <c r="A5" s="14"/>
      <c r="B5" s="4"/>
      <c r="C5" s="103"/>
      <c r="D5" s="110"/>
      <c r="E5" s="110"/>
      <c r="F5" s="110"/>
      <c r="G5" s="4"/>
      <c r="H5" s="4"/>
      <c r="I5" s="4"/>
      <c r="J5" s="4"/>
    </row>
    <row r="6" spans="1:11"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0.044483683103945335</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0.0670430112500339</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0.10952762207864189</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0.12104558708636018</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0.031236093898595448</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0.3733359974175768</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0.020566620631677968</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0.004042613137721019</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0.00013117764182846397</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0.024740411411227452</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f>'Flik 7 Bilaga indirekta kostn'!E43*'Flik 7 Bilaga indirekta kostn'!E32</f>
        <v>0.04046205286671904</v>
      </c>
      <c r="D25" s="143">
        <f>$C25*'Flik 1 Sammanställning Summary'!$D$11</f>
        <v>0</v>
      </c>
      <c r="E25" s="143">
        <f>$C25*'Flik 1 Sammanställning Summary'!$E$11</f>
        <v>0</v>
      </c>
      <c r="F25" s="143">
        <f>$C25*'Flik 1 Sammanställning Summary'!$F$11</f>
        <v>0</v>
      </c>
      <c r="G25" s="143">
        <f>$C25*'Flik 1 Sammanställning Summary'!$G$11</f>
        <v>0</v>
      </c>
      <c r="H25" s="143">
        <f>$C25*'Flik 1 Sammanställning Summary'!$H$11</f>
        <v>0</v>
      </c>
      <c r="I25" s="142"/>
      <c r="J25" s="144">
        <f>SUM(D25:H25)</f>
        <v>0</v>
      </c>
      <c r="K25" s="151"/>
    </row>
    <row r="26" spans="1:11" ht="12.75">
      <c r="A26" s="117" t="s">
        <v>12</v>
      </c>
      <c r="B26" s="117" t="s">
        <v>23</v>
      </c>
      <c r="C26" s="175">
        <f>'Flik 7 Bilaga indirekta kostn'!E43*'Flik 7 Bilaga indirekta kostn'!E33</f>
        <v>0.0030640389196671686</v>
      </c>
      <c r="D26" s="143">
        <f>$C26*'Flik 1 Sammanställning Summary'!$D$11</f>
        <v>0</v>
      </c>
      <c r="E26" s="143">
        <f>$C26*'Flik 1 Sammanställning Summary'!$E$11</f>
        <v>0</v>
      </c>
      <c r="F26" s="143">
        <f>$C26*'Flik 1 Sammanställning Summary'!$F$11</f>
        <v>0</v>
      </c>
      <c r="G26" s="143">
        <f>$C26*'Flik 1 Sammanställning Summary'!$G$11</f>
        <v>0</v>
      </c>
      <c r="H26" s="143">
        <f>$C26*'Flik 1 Sammanställning Summary'!$H$11</f>
        <v>0</v>
      </c>
      <c r="I26" s="142"/>
      <c r="J26" s="144">
        <f>SUM(D26:H26)</f>
        <v>0</v>
      </c>
      <c r="K26" s="151"/>
    </row>
    <row r="27" spans="1:10" ht="12.75">
      <c r="A27" s="117" t="s">
        <v>13</v>
      </c>
      <c r="B27" s="117" t="s">
        <v>24</v>
      </c>
      <c r="C27" s="175">
        <f>'Flik 7 Bilaga indirekta kostn'!E43*'Flik 7 Bilaga indirekta kostn'!E34</f>
        <v>0.002740848795919442</v>
      </c>
      <c r="D27" s="143">
        <f>$C27*'Flik 1 Sammanställning Summary'!$D$11</f>
        <v>0</v>
      </c>
      <c r="E27" s="143">
        <f>$C27*'Flik 1 Sammanställning Summary'!$E$11</f>
        <v>0</v>
      </c>
      <c r="F27" s="143">
        <f>$C27*'Flik 1 Sammanställning Summary'!$F$11</f>
        <v>0</v>
      </c>
      <c r="G27" s="143">
        <f>$C27*'Flik 1 Sammanställning Summary'!$G$11</f>
        <v>0</v>
      </c>
      <c r="H27" s="143">
        <f>$C27*'Flik 1 Sammanställning Summary'!$H$11</f>
        <v>0</v>
      </c>
      <c r="I27" s="142"/>
      <c r="J27" s="144">
        <f>SUM(D27:H27)</f>
        <v>0</v>
      </c>
    </row>
    <row r="28" spans="1:10" ht="12.75">
      <c r="A28" s="117" t="s">
        <v>14</v>
      </c>
      <c r="B28" s="117" t="s">
        <v>25</v>
      </c>
      <c r="C28" s="175">
        <f>'Flik 7 Bilaga indirekta kostn'!E43*'Flik 7 Bilaga indirekta kostn'!E35</f>
        <v>0</v>
      </c>
      <c r="D28" s="143">
        <f>$C28*'Flik 1 Sammanställning Summary'!$D$11</f>
        <v>0</v>
      </c>
      <c r="E28" s="143">
        <f>$C28*'Flik 1 Sammanställning Summary'!$E$11</f>
        <v>0</v>
      </c>
      <c r="F28" s="143">
        <f>$C28*'Flik 1 Sammanställning Summary'!$F$11</f>
        <v>0</v>
      </c>
      <c r="G28" s="143">
        <f>$C28*'Flik 1 Sammanställning Summary'!$G$11</f>
        <v>0</v>
      </c>
      <c r="H28" s="143">
        <f>$C28*'Flik 1 Sammanställning Summary'!$H$11</f>
        <v>0</v>
      </c>
      <c r="I28" s="142"/>
      <c r="J28" s="144">
        <f>SUM(D28:H28)</f>
        <v>0</v>
      </c>
    </row>
    <row r="29" spans="1:10" ht="12.75">
      <c r="A29" s="117" t="s">
        <v>16</v>
      </c>
      <c r="B29" s="117" t="s">
        <v>26</v>
      </c>
      <c r="C29" s="175">
        <f>'Flik 7 Bilaga indirekta kostn'!E43*'Flik 7 Bilaga indirekta kostn'!E36</f>
        <v>0</v>
      </c>
      <c r="D29" s="143">
        <f>$C29*'Flik 1 Sammanställning Summary'!$D$11</f>
        <v>0</v>
      </c>
      <c r="E29" s="143">
        <f>$C29*'Flik 1 Sammanställning Summary'!$E$11</f>
        <v>0</v>
      </c>
      <c r="F29" s="143">
        <f>$C29*'Flik 1 Sammanställning Summary'!$F$11</f>
        <v>0</v>
      </c>
      <c r="G29" s="143">
        <f>$C29*'Flik 1 Sammanställning Summary'!$G$11</f>
        <v>0</v>
      </c>
      <c r="H29" s="143">
        <f>$C29*'Flik 1 Sammanställning Summary'!$H$11</f>
        <v>0</v>
      </c>
      <c r="I29" s="142"/>
      <c r="J29" s="144">
        <f>SUM(D29:H29)</f>
        <v>0</v>
      </c>
    </row>
    <row r="30" spans="1:10" ht="12.75">
      <c r="A30" s="145" t="s">
        <v>78</v>
      </c>
      <c r="B30" s="145"/>
      <c r="C30" s="170">
        <f aca="true" t="shared" si="2" ref="C30:H30">SUM(C25:C29)</f>
        <v>0.046266940582305655</v>
      </c>
      <c r="D30" s="146">
        <f t="shared" si="2"/>
        <v>0</v>
      </c>
      <c r="E30" s="146">
        <f t="shared" si="2"/>
        <v>0</v>
      </c>
      <c r="F30" s="146">
        <f t="shared" si="2"/>
        <v>0</v>
      </c>
      <c r="G30" s="146">
        <f t="shared" si="2"/>
        <v>0</v>
      </c>
      <c r="H30" s="146">
        <f t="shared" si="2"/>
        <v>0</v>
      </c>
      <c r="I30" s="146"/>
      <c r="J30" s="146">
        <f>SUM(J25:J29)</f>
        <v>0</v>
      </c>
    </row>
    <row r="31" spans="3:10" ht="12.75">
      <c r="C31" s="176"/>
      <c r="D31" s="26"/>
      <c r="E31" s="26"/>
      <c r="F31" s="26"/>
      <c r="G31" s="26"/>
      <c r="H31" s="26"/>
      <c r="I31" s="26"/>
      <c r="J31" s="26"/>
    </row>
    <row r="32" spans="1:10" s="36" customFormat="1" ht="13.5" thickBot="1">
      <c r="A32" s="177" t="s">
        <v>17</v>
      </c>
      <c r="B32" s="177"/>
      <c r="C32" s="178">
        <f>C14+C22+C30</f>
        <v>0.44434334941110987</v>
      </c>
      <c r="D32" s="179">
        <f>SUM(D14+D22+D30)</f>
        <v>0</v>
      </c>
      <c r="E32" s="179">
        <f>SUM(E14+E22+E30)</f>
        <v>0</v>
      </c>
      <c r="F32" s="179">
        <f>SUM(F14+F22+F30)</f>
        <v>0</v>
      </c>
      <c r="G32" s="179">
        <f>SUM(G14+G22+G30)</f>
        <v>0</v>
      </c>
      <c r="H32" s="179">
        <f>SUM(H14+H22+H30)</f>
        <v>0</v>
      </c>
      <c r="I32" s="179"/>
      <c r="J32" s="179">
        <f>SUM(J14+J22+J30)</f>
        <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G32" sqref="G32"/>
    </sheetView>
  </sheetViews>
  <sheetFormatPr defaultColWidth="9.140625" defaultRowHeight="12.75"/>
  <cols>
    <col min="1" max="1" width="2.574218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6.5" thickTop="1">
      <c r="A1" s="393" t="s">
        <v>3</v>
      </c>
      <c r="B1" s="394"/>
      <c r="C1" s="183" t="s">
        <v>10</v>
      </c>
      <c r="D1" s="392"/>
      <c r="E1" s="392"/>
      <c r="F1" s="155"/>
      <c r="G1" s="155"/>
      <c r="H1" s="155"/>
      <c r="I1" s="155"/>
      <c r="J1" s="313">
        <f>'Flik 1 Sammanställning Summary'!D9</f>
        <v>2024</v>
      </c>
    </row>
    <row r="2" spans="1:10" s="181" customFormat="1" ht="12.75">
      <c r="A2" s="3" t="s">
        <v>157</v>
      </c>
      <c r="B2" s="4"/>
      <c r="C2" s="4"/>
      <c r="D2" s="184"/>
      <c r="E2" s="4"/>
      <c r="F2" s="4"/>
      <c r="G2" s="4"/>
      <c r="H2" s="4"/>
      <c r="I2" s="4"/>
      <c r="J2" s="185"/>
    </row>
    <row r="3" spans="1:10" s="181" customFormat="1" ht="15.75">
      <c r="A3" s="7" t="s">
        <v>7</v>
      </c>
      <c r="B3" s="4"/>
      <c r="C3" s="103">
        <f>'Flik 1 Sammanställning Summary'!C6</f>
        <v>0</v>
      </c>
      <c r="D3" s="110"/>
      <c r="E3" s="110"/>
      <c r="F3" s="110"/>
      <c r="G3" s="4"/>
      <c r="H3" s="4"/>
      <c r="I3" s="4"/>
      <c r="J3" s="186"/>
    </row>
    <row r="4" spans="1:10" s="181" customFormat="1" ht="16.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D22">
      <selection activeCell="K34" sqref="K34"/>
    </sheetView>
  </sheetViews>
  <sheetFormatPr defaultColWidth="9.140625" defaultRowHeight="12.75"/>
  <cols>
    <col min="1" max="1" width="2.57421875" style="208" customWidth="1"/>
    <col min="2" max="2" width="23.42187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2024</v>
      </c>
    </row>
    <row r="2" s="199" customFormat="1" ht="12.75" customHeight="1">
      <c r="D2" s="200"/>
    </row>
    <row r="3" spans="1:4" s="199" customFormat="1" ht="12.75" customHeight="1">
      <c r="A3" s="201" t="s">
        <v>180</v>
      </c>
      <c r="C3" s="199">
        <f>'Flik 1 Sammanställning Summary'!C6:H6</f>
        <v>0</v>
      </c>
      <c r="D3" s="200"/>
    </row>
    <row r="4" spans="1:4" s="199" customFormat="1" ht="12.75" customHeight="1">
      <c r="A4" s="201" t="s">
        <v>181</v>
      </c>
      <c r="C4" s="199">
        <f>'Flik 1 Sammanställning Summary'!C7:H7</f>
        <v>0</v>
      </c>
      <c r="D4" s="200"/>
    </row>
    <row r="5" spans="1:4" s="199" customFormat="1" ht="12.75" customHeight="1">
      <c r="A5" s="201" t="s">
        <v>182</v>
      </c>
      <c r="C5" s="199" t="s">
        <v>42</v>
      </c>
      <c r="D5" s="202"/>
    </row>
    <row r="6" spans="1:3" s="199" customFormat="1" ht="11.25">
      <c r="A6" s="201" t="s">
        <v>183</v>
      </c>
      <c r="C6" s="258"/>
    </row>
    <row r="7" spans="1:5" s="199" customFormat="1" ht="11.25">
      <c r="A7" s="201" t="s">
        <v>97</v>
      </c>
      <c r="C7" s="306" t="str">
        <f>'Flik 9 Skol o Avd gemen_kostn'!A18</f>
        <v>Fyll i avdelningens namn (byt ut denna text)</v>
      </c>
      <c r="D7" s="379" t="s">
        <v>331</v>
      </c>
      <c r="E7" s="306"/>
    </row>
    <row r="8" s="199" customFormat="1" ht="11.25">
      <c r="A8" s="201"/>
    </row>
    <row r="9" s="199" customFormat="1" ht="11.25">
      <c r="A9" s="201"/>
    </row>
    <row r="10" spans="2:10" s="203" customFormat="1" ht="45">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8712.62947194832</v>
      </c>
      <c r="E14" s="216">
        <f>'Flik 8 KTHgem_kostn'!D42</f>
        <v>0.11915187233924909</v>
      </c>
      <c r="F14" s="217"/>
      <c r="G14" s="214"/>
      <c r="H14" s="218"/>
      <c r="K14" s="315" t="s">
        <v>289</v>
      </c>
    </row>
    <row r="15" spans="1:11" ht="12.75">
      <c r="A15" s="210"/>
      <c r="B15" s="219" t="s">
        <v>101</v>
      </c>
      <c r="C15" s="211"/>
      <c r="D15" s="220">
        <f>$D$19*E15</f>
        <v>13131.127526924614</v>
      </c>
      <c r="E15" s="221">
        <f>'Flik 8 KTHgem_kostn'!F42</f>
        <v>0.1795782129603918</v>
      </c>
      <c r="F15" s="222"/>
      <c r="G15" s="211"/>
      <c r="H15" s="223"/>
      <c r="K15" s="315" t="s">
        <v>292</v>
      </c>
    </row>
    <row r="16" spans="1:8" ht="12.75">
      <c r="A16" s="210"/>
      <c r="B16" s="219" t="s">
        <v>102</v>
      </c>
      <c r="C16" s="211"/>
      <c r="D16" s="220">
        <f>$D$19*E16</f>
        <v>21452.21621790927</v>
      </c>
      <c r="E16" s="221">
        <f>'Flik 8 KTHgem_kostn'!H42</f>
        <v>0.2933754656295174</v>
      </c>
      <c r="F16" s="222"/>
      <c r="G16" s="220"/>
      <c r="H16" s="223"/>
    </row>
    <row r="17" spans="1:12" ht="12.75">
      <c r="A17" s="210"/>
      <c r="B17" s="219" t="s">
        <v>103</v>
      </c>
      <c r="C17" s="211"/>
      <c r="D17" s="220">
        <f>$D$19*E17</f>
        <v>23708.139162702828</v>
      </c>
      <c r="E17" s="221">
        <f>'Flik 8 KTHgem_kostn'!J42</f>
        <v>0.3242269374602271</v>
      </c>
      <c r="F17" s="222"/>
      <c r="G17" s="220"/>
      <c r="H17" s="223"/>
      <c r="K17" s="317" t="s">
        <v>288</v>
      </c>
      <c r="L17" s="318">
        <v>73122052.56113583</v>
      </c>
    </row>
    <row r="18" spans="1:8" ht="12.75">
      <c r="A18" s="211"/>
      <c r="B18" s="224" t="s">
        <v>26</v>
      </c>
      <c r="C18" s="225"/>
      <c r="D18" s="226">
        <f>$D$19*E18</f>
        <v>6117.940181650795</v>
      </c>
      <c r="E18" s="227">
        <f>'Flik 8 KTHgem_kostn'!L42</f>
        <v>0.08366751161061449</v>
      </c>
      <c r="F18" s="228"/>
      <c r="G18" s="225"/>
      <c r="H18" s="229"/>
    </row>
    <row r="19" spans="1:8" ht="12.75">
      <c r="A19" s="211"/>
      <c r="B19" s="211" t="s">
        <v>9</v>
      </c>
      <c r="C19" s="220"/>
      <c r="D19" s="220">
        <f>L17/1000</f>
        <v>73122.05256113583</v>
      </c>
      <c r="E19" s="222">
        <f>SUM(E14:E18)</f>
        <v>0.9999999999999999</v>
      </c>
      <c r="F19" s="230"/>
      <c r="G19" s="319">
        <f>L27/1000</f>
        <v>15818.049591124469</v>
      </c>
      <c r="H19" s="285">
        <f>G19/D19</f>
        <v>0.21632392742120204</v>
      </c>
    </row>
    <row r="20" spans="1:8" ht="37.5" customHeight="1">
      <c r="A20" s="210"/>
      <c r="B20" s="211"/>
      <c r="C20" s="211"/>
      <c r="D20" s="211"/>
      <c r="E20" s="211"/>
      <c r="G20" s="231" t="s">
        <v>177</v>
      </c>
      <c r="H20" s="231"/>
    </row>
    <row r="21" spans="1:8" ht="12.75">
      <c r="A21" s="232"/>
      <c r="G21" s="188"/>
      <c r="H21" s="233"/>
    </row>
    <row r="22" spans="1:12" ht="12.75">
      <c r="A22" s="232" t="s">
        <v>40</v>
      </c>
      <c r="C22" s="211"/>
      <c r="D22" s="212" t="s">
        <v>100</v>
      </c>
      <c r="E22" s="212"/>
      <c r="G22" s="188"/>
      <c r="H22" s="233"/>
      <c r="K22" s="315" t="s">
        <v>290</v>
      </c>
      <c r="L22" s="316"/>
    </row>
    <row r="23" spans="2:12" ht="12.75">
      <c r="B23" s="213" t="s">
        <v>22</v>
      </c>
      <c r="C23" s="214"/>
      <c r="D23" s="215">
        <f>$D$28*E23</f>
        <v>4028.203884</v>
      </c>
      <c r="E23" s="216">
        <f>'Flik 9 Skol o Avd gemen_kostn'!C15</f>
        <v>0.8312966300287401</v>
      </c>
      <c r="F23" s="214"/>
      <c r="G23" s="215"/>
      <c r="H23" s="234"/>
      <c r="K23" s="315" t="s">
        <v>291</v>
      </c>
      <c r="L23" s="316"/>
    </row>
    <row r="24" spans="2:12" ht="12.75">
      <c r="B24" s="219" t="str">
        <f>B15</f>
        <v>Utbildning-forskning</v>
      </c>
      <c r="C24" s="211"/>
      <c r="D24" s="220">
        <f>$D$28*E24</f>
        <v>791.7912346666666</v>
      </c>
      <c r="E24" s="221">
        <f>'Flik 9 Skol o Avd gemen_kostn'!E15</f>
        <v>0.1634012090795887</v>
      </c>
      <c r="F24" s="211"/>
      <c r="G24" s="220"/>
      <c r="H24" s="223"/>
      <c r="K24" s="316"/>
      <c r="L24" s="316"/>
    </row>
    <row r="25" spans="2:12" ht="12.75">
      <c r="B25" s="219" t="str">
        <f>B16</f>
        <v>Ekonomi-personal</v>
      </c>
      <c r="C25" s="211"/>
      <c r="D25" s="220">
        <f>$D$28*E25</f>
        <v>0</v>
      </c>
      <c r="E25" s="221">
        <f>'Flik 9 Skol o Avd gemen_kostn'!G15</f>
        <v>0</v>
      </c>
      <c r="F25" s="211"/>
      <c r="G25" s="220"/>
      <c r="H25" s="223"/>
      <c r="K25" s="317" t="s">
        <v>152</v>
      </c>
      <c r="L25" s="318">
        <v>44871325.00889499</v>
      </c>
    </row>
    <row r="26" spans="2:12" ht="12.75">
      <c r="B26" s="219" t="str">
        <f>B17</f>
        <v>Infrastruktur-service</v>
      </c>
      <c r="C26" s="211"/>
      <c r="D26" s="220">
        <f>$D$28*E26</f>
        <v>25.692615999999997</v>
      </c>
      <c r="E26" s="221">
        <f>'Flik 9 Skol o Avd gemen_kostn'!I15</f>
        <v>0.005302160891671115</v>
      </c>
      <c r="F26" s="211"/>
      <c r="G26" s="220"/>
      <c r="H26" s="223"/>
      <c r="K26" s="317" t="s">
        <v>153</v>
      </c>
      <c r="L26" s="318">
        <v>42369473.34449499</v>
      </c>
    </row>
    <row r="27" spans="1:12" ht="12.75">
      <c r="A27" s="232"/>
      <c r="B27" s="224" t="str">
        <f>B18</f>
        <v>Bibliotek</v>
      </c>
      <c r="C27" s="225"/>
      <c r="D27" s="226">
        <f>$D$28*E27</f>
        <v>0</v>
      </c>
      <c r="E27" s="227">
        <f>'Flik 9 Skol o Avd gemen_kostn'!K15</f>
        <v>0</v>
      </c>
      <c r="F27" s="225"/>
      <c r="G27" s="226"/>
      <c r="H27" s="229"/>
      <c r="K27" s="317" t="s">
        <v>286</v>
      </c>
      <c r="L27" s="318">
        <v>15818049.59112447</v>
      </c>
    </row>
    <row r="28" spans="2:12" ht="12.75">
      <c r="B28" s="211" t="s">
        <v>9</v>
      </c>
      <c r="C28" s="211"/>
      <c r="D28" s="220">
        <f>'Flik 9 Skol o Avd gemen_kostn'!M14</f>
        <v>4845.687734666667</v>
      </c>
      <c r="E28" s="222">
        <f>SUM(E23:E27)</f>
        <v>0.9999999999999999</v>
      </c>
      <c r="F28" s="220"/>
      <c r="G28" s="241">
        <f>L28/1000</f>
        <v>1048.2382018198412</v>
      </c>
      <c r="H28" s="285">
        <f>G28/D28</f>
        <v>0.21632392742120207</v>
      </c>
      <c r="K28" s="317" t="s">
        <v>287</v>
      </c>
      <c r="L28" s="318">
        <v>1048238.2018198412</v>
      </c>
    </row>
    <row r="29" spans="2:8" ht="38.25">
      <c r="B29" s="211"/>
      <c r="C29" s="211"/>
      <c r="D29" s="220"/>
      <c r="E29" s="222"/>
      <c r="F29" s="211"/>
      <c r="G29" s="290" t="s">
        <v>216</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f>$D$37*E32</f>
        <v>1714.3558703999997</v>
      </c>
      <c r="E32" s="216">
        <f>'Flik 9 Skol o Avd gemen_kostn'!C48</f>
        <v>0.8745348699843224</v>
      </c>
      <c r="F32" s="214"/>
      <c r="G32" s="215"/>
      <c r="H32" s="237"/>
      <c r="I32" s="238"/>
    </row>
    <row r="33" spans="1:9" ht="12.75">
      <c r="A33" s="232"/>
      <c r="B33" s="219" t="str">
        <f>B24</f>
        <v>Utbildning-forskning</v>
      </c>
      <c r="C33" s="211"/>
      <c r="D33" s="220">
        <f>$D$37*E33</f>
        <v>129.82171533333334</v>
      </c>
      <c r="E33" s="221">
        <f>'Flik 9 Skol o Avd gemen_kostn'!E48</f>
        <v>0.06622523298717921</v>
      </c>
      <c r="F33" s="211"/>
      <c r="G33" s="220"/>
      <c r="H33" s="239"/>
      <c r="I33" s="238"/>
    </row>
    <row r="34" spans="2:9" ht="12.75">
      <c r="B34" s="219" t="str">
        <f>B25</f>
        <v>Ekonomi-personal</v>
      </c>
      <c r="C34" s="211"/>
      <c r="D34" s="220">
        <f>$D$37*E34</f>
        <v>116.12831999999999</v>
      </c>
      <c r="E34" s="221">
        <f>'Flik 9 Skol o Avd gemen_kostn'!G48</f>
        <v>0.059239897028498426</v>
      </c>
      <c r="F34" s="211"/>
      <c r="G34" s="220"/>
      <c r="H34" s="239"/>
      <c r="I34" s="238"/>
    </row>
    <row r="35" spans="2:9" ht="12.75">
      <c r="B35" s="219" t="str">
        <f>B26</f>
        <v>Infrastruktur-service</v>
      </c>
      <c r="C35" s="211"/>
      <c r="D35" s="220">
        <f>$D$37*E35</f>
        <v>0</v>
      </c>
      <c r="E35" s="221">
        <f>'Flik 9 Skol o Avd gemen_kostn'!I48</f>
        <v>0</v>
      </c>
      <c r="F35" s="211"/>
      <c r="G35" s="220"/>
      <c r="H35" s="239"/>
      <c r="I35" s="238"/>
    </row>
    <row r="36" spans="2:9" ht="12.75">
      <c r="B36" s="224" t="str">
        <f>B27</f>
        <v>Bibliotek</v>
      </c>
      <c r="C36" s="225"/>
      <c r="D36" s="226">
        <f>$D$37*E36</f>
        <v>0</v>
      </c>
      <c r="E36" s="227">
        <f>'Flik 9 Skol o Avd gemen_kostn'!K48</f>
        <v>0</v>
      </c>
      <c r="F36" s="225"/>
      <c r="G36" s="226"/>
      <c r="H36" s="240"/>
      <c r="I36" s="238"/>
    </row>
    <row r="37" spans="2:10" ht="12.75">
      <c r="B37" s="211" t="s">
        <v>9</v>
      </c>
      <c r="C37" s="211"/>
      <c r="D37" s="220">
        <f>'Flik 9 Skol o Avd gemen_kostn'!M47</f>
        <v>1960.305905733333</v>
      </c>
      <c r="E37" s="222">
        <f>SUM(E32:E36)</f>
        <v>1</v>
      </c>
      <c r="G37" s="241">
        <f>D37</f>
        <v>1960.305905733333</v>
      </c>
      <c r="H37" s="242">
        <f>D37/G37</f>
        <v>1</v>
      </c>
      <c r="I37" s="238"/>
      <c r="J37" s="188"/>
    </row>
    <row r="38" spans="2:8" ht="25.5">
      <c r="B38" s="211"/>
      <c r="C38" s="211"/>
      <c r="D38" s="220"/>
      <c r="E38" s="220"/>
      <c r="G38" s="231" t="s">
        <v>178</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15818.049591124469</v>
      </c>
      <c r="E41" s="248">
        <f>D41/D48</f>
        <v>0.3733359974175768</v>
      </c>
      <c r="F41" s="208"/>
      <c r="G41" s="188"/>
      <c r="H41" s="243"/>
      <c r="I41" s="208"/>
      <c r="J41" s="208"/>
      <c r="K41" s="208"/>
    </row>
    <row r="42" spans="2:8" ht="12.75">
      <c r="B42" s="219" t="s">
        <v>106</v>
      </c>
      <c r="C42" s="211"/>
      <c r="D42" s="220">
        <f>G28</f>
        <v>1048.2382018198412</v>
      </c>
      <c r="E42" s="249">
        <f>D42/D48</f>
        <v>0.024740411411227452</v>
      </c>
      <c r="G42" s="188"/>
      <c r="H42" s="243"/>
    </row>
    <row r="43" spans="2:8" ht="12.75">
      <c r="B43" s="224" t="s">
        <v>107</v>
      </c>
      <c r="C43" s="225"/>
      <c r="D43" s="226">
        <f>G37</f>
        <v>1960.305905733333</v>
      </c>
      <c r="E43" s="250">
        <f>D43/D48</f>
        <v>0.046266940582305655</v>
      </c>
      <c r="G43" s="188"/>
      <c r="H43" s="243"/>
    </row>
    <row r="44" spans="2:8" ht="12.75">
      <c r="B44" s="208" t="s">
        <v>9</v>
      </c>
      <c r="D44" s="188">
        <f>SUM(D41:D43)</f>
        <v>18826.593698677643</v>
      </c>
      <c r="E44" s="243">
        <f>SUM(E41:E43)</f>
        <v>0.44434334941110987</v>
      </c>
      <c r="G44" s="188"/>
      <c r="H44" s="243"/>
    </row>
    <row r="45" spans="4:5" ht="12.75">
      <c r="D45" s="188"/>
      <c r="E45" s="230"/>
    </row>
    <row r="46" spans="4:5" ht="12.75">
      <c r="D46" s="188"/>
      <c r="E46" s="230"/>
    </row>
    <row r="47" spans="2:10" ht="12.75">
      <c r="B47" s="208" t="s">
        <v>152</v>
      </c>
      <c r="D47" s="320">
        <f>L25/1000</f>
        <v>44871.325008894986</v>
      </c>
      <c r="E47" s="230"/>
      <c r="I47" s="232"/>
      <c r="J47" s="232"/>
    </row>
    <row r="48" spans="2:11" ht="12.75">
      <c r="B48" s="208" t="s">
        <v>153</v>
      </c>
      <c r="D48" s="321">
        <f>L26/1000</f>
        <v>42369.47334449499</v>
      </c>
      <c r="E48" s="230"/>
      <c r="I48" s="232"/>
      <c r="J48" s="232"/>
      <c r="K48" s="232"/>
    </row>
    <row r="49" spans="2:11" ht="12.75">
      <c r="B49" s="251"/>
      <c r="D49" s="188"/>
      <c r="E49" s="230"/>
      <c r="I49" s="232"/>
      <c r="J49" s="232"/>
      <c r="K49" s="232"/>
    </row>
    <row r="50" spans="1:11" ht="1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47"/>
  <sheetViews>
    <sheetView zoomScalePageLayoutView="0" workbookViewId="0" topLeftCell="A8">
      <selection activeCell="I25" sqref="I2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75">
      <c r="A1" s="260"/>
      <c r="B1" s="260"/>
      <c r="C1" s="260"/>
      <c r="D1" s="260"/>
      <c r="E1" s="260"/>
      <c r="F1" s="291" t="s">
        <v>96</v>
      </c>
      <c r="G1" s="61">
        <f>'Flik 1 Sammanställning Summary'!D9</f>
        <v>2024</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75">
      <c r="A3" s="59" t="s">
        <v>250</v>
      </c>
      <c r="B3" s="92"/>
      <c r="C3" s="92"/>
      <c r="D3" s="59" t="s">
        <v>185</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5">
      <c r="A6" s="93" t="s">
        <v>249</v>
      </c>
      <c r="B6" s="93">
        <f>G1</f>
        <v>2024</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316</v>
      </c>
      <c r="B8" s="65" t="s">
        <v>117</v>
      </c>
      <c r="C8" s="395" t="s">
        <v>22</v>
      </c>
      <c r="D8" s="396"/>
      <c r="E8" s="395" t="s">
        <v>118</v>
      </c>
      <c r="F8" s="396"/>
      <c r="G8" s="395" t="s">
        <v>119</v>
      </c>
      <c r="H8" s="396"/>
      <c r="I8" s="395" t="s">
        <v>120</v>
      </c>
      <c r="J8" s="396"/>
      <c r="K8" s="395" t="s">
        <v>26</v>
      </c>
      <c r="L8" s="396"/>
      <c r="M8" s="395" t="s">
        <v>9</v>
      </c>
      <c r="N8" s="396"/>
    </row>
    <row r="9" spans="1:14" ht="12.75">
      <c r="A9" s="66" t="s">
        <v>293</v>
      </c>
      <c r="B9" s="94" t="s">
        <v>121</v>
      </c>
      <c r="C9" s="67" t="s">
        <v>186</v>
      </c>
      <c r="D9" s="261" t="s">
        <v>187</v>
      </c>
      <c r="E9" s="67" t="s">
        <v>186</v>
      </c>
      <c r="F9" s="261" t="s">
        <v>187</v>
      </c>
      <c r="G9" s="67" t="s">
        <v>186</v>
      </c>
      <c r="H9" s="261" t="s">
        <v>187</v>
      </c>
      <c r="I9" s="67" t="s">
        <v>186</v>
      </c>
      <c r="J9" s="261" t="s">
        <v>187</v>
      </c>
      <c r="K9" s="67" t="s">
        <v>186</v>
      </c>
      <c r="L9" s="261" t="s">
        <v>187</v>
      </c>
      <c r="M9" s="67" t="s">
        <v>186</v>
      </c>
      <c r="N9" s="261" t="s">
        <v>187</v>
      </c>
    </row>
    <row r="10" spans="1:14" ht="12.75">
      <c r="A10" s="69"/>
      <c r="B10" s="325"/>
      <c r="C10" s="326"/>
      <c r="D10" s="327"/>
      <c r="E10" s="326"/>
      <c r="F10" s="327"/>
      <c r="G10" s="326"/>
      <c r="H10" s="327"/>
      <c r="I10" s="326"/>
      <c r="J10" s="327"/>
      <c r="K10" s="326"/>
      <c r="L10" s="327"/>
      <c r="M10" s="325"/>
      <c r="N10" s="328"/>
    </row>
    <row r="11" spans="1:14" ht="12.75">
      <c r="A11" s="262" t="s">
        <v>296</v>
      </c>
      <c r="B11" s="329">
        <v>23798.185490191998</v>
      </c>
      <c r="C11" s="330">
        <v>6641.230073338587</v>
      </c>
      <c r="D11" s="331">
        <v>17156.95541685341</v>
      </c>
      <c r="E11" s="330"/>
      <c r="F11" s="331"/>
      <c r="G11" s="330"/>
      <c r="H11" s="331"/>
      <c r="I11" s="330"/>
      <c r="J11" s="331"/>
      <c r="K11" s="330"/>
      <c r="L11" s="331"/>
      <c r="M11" s="332">
        <f>C11+E11+G11+I11+K11</f>
        <v>6641.230073338587</v>
      </c>
      <c r="N11" s="333">
        <f>D11+F11+H11+J11+L11</f>
        <v>17156.95541685341</v>
      </c>
    </row>
    <row r="12" spans="1:14" ht="12.75">
      <c r="A12" s="262" t="s">
        <v>319</v>
      </c>
      <c r="B12" s="329">
        <v>23311.654898580004</v>
      </c>
      <c r="C12" s="330"/>
      <c r="D12" s="331"/>
      <c r="E12" s="330"/>
      <c r="F12" s="331"/>
      <c r="G12" s="330"/>
      <c r="H12" s="331"/>
      <c r="I12" s="330">
        <v>6505.4566296890935</v>
      </c>
      <c r="J12" s="331">
        <v>16806.198268890912</v>
      </c>
      <c r="K12" s="330"/>
      <c r="L12" s="331"/>
      <c r="M12" s="332">
        <f aca="true" t="shared" si="0" ref="M12:M29">C12+E12+G12+I12+K12</f>
        <v>6505.4566296890935</v>
      </c>
      <c r="N12" s="333">
        <f aca="true" t="shared" si="1" ref="N12:N29">D12+F12+H12+J12+L12</f>
        <v>16806.198268890912</v>
      </c>
    </row>
    <row r="13" spans="1:14" ht="12.75">
      <c r="A13" s="262" t="s">
        <v>297</v>
      </c>
      <c r="B13" s="329">
        <v>51489.77571515361</v>
      </c>
      <c r="C13" s="330"/>
      <c r="D13" s="331"/>
      <c r="E13" s="330"/>
      <c r="F13" s="331"/>
      <c r="G13" s="330">
        <v>7723.4663572730415</v>
      </c>
      <c r="H13" s="331">
        <v>43766.30935788057</v>
      </c>
      <c r="I13" s="330"/>
      <c r="J13" s="331"/>
      <c r="K13" s="330"/>
      <c r="L13" s="331"/>
      <c r="M13" s="332">
        <f t="shared" si="0"/>
        <v>7723.4663572730415</v>
      </c>
      <c r="N13" s="333">
        <f t="shared" si="1"/>
        <v>43766.30935788057</v>
      </c>
    </row>
    <row r="14" spans="1:14" ht="12.75">
      <c r="A14" s="262" t="s">
        <v>308</v>
      </c>
      <c r="B14" s="329">
        <v>20074.3747544</v>
      </c>
      <c r="C14" s="330"/>
      <c r="D14" s="331"/>
      <c r="E14" s="330">
        <v>3011.15621316</v>
      </c>
      <c r="F14" s="331">
        <v>17063.21854124</v>
      </c>
      <c r="G14" s="330"/>
      <c r="H14" s="331"/>
      <c r="I14" s="330"/>
      <c r="J14" s="331"/>
      <c r="K14" s="330"/>
      <c r="L14" s="331"/>
      <c r="M14" s="332">
        <f t="shared" si="0"/>
        <v>3011.15621316</v>
      </c>
      <c r="N14" s="333">
        <f t="shared" si="1"/>
        <v>17063.21854124</v>
      </c>
    </row>
    <row r="15" spans="1:14" ht="12.75">
      <c r="A15" s="262" t="s">
        <v>298</v>
      </c>
      <c r="B15" s="329">
        <v>53502.1645895352</v>
      </c>
      <c r="C15" s="330"/>
      <c r="D15" s="331"/>
      <c r="E15" s="330"/>
      <c r="F15" s="331"/>
      <c r="G15" s="330">
        <v>14930.557819509851</v>
      </c>
      <c r="H15" s="331">
        <v>38571.60677002535</v>
      </c>
      <c r="I15" s="330"/>
      <c r="J15" s="331"/>
      <c r="K15" s="330"/>
      <c r="L15" s="331"/>
      <c r="M15" s="332">
        <f t="shared" si="0"/>
        <v>14930.557819509851</v>
      </c>
      <c r="N15" s="333">
        <f t="shared" si="1"/>
        <v>38571.60677002535</v>
      </c>
    </row>
    <row r="16" spans="1:14" ht="12.75">
      <c r="A16" s="262" t="s">
        <v>299</v>
      </c>
      <c r="B16" s="329">
        <v>7912.51130976</v>
      </c>
      <c r="C16" s="330"/>
      <c r="D16" s="331"/>
      <c r="E16" s="330"/>
      <c r="F16" s="331"/>
      <c r="G16" s="330">
        <v>1186.876696464</v>
      </c>
      <c r="H16" s="331">
        <v>6725.634613296</v>
      </c>
      <c r="I16" s="330"/>
      <c r="J16" s="331"/>
      <c r="K16" s="330"/>
      <c r="L16" s="331"/>
      <c r="M16" s="332">
        <f t="shared" si="0"/>
        <v>1186.876696464</v>
      </c>
      <c r="N16" s="333">
        <f t="shared" si="1"/>
        <v>6725.634613296</v>
      </c>
    </row>
    <row r="17" spans="1:14" ht="12.75">
      <c r="A17" s="262" t="s">
        <v>300</v>
      </c>
      <c r="B17" s="329">
        <v>52180.353735079196</v>
      </c>
      <c r="C17" s="330">
        <v>14561.687259966711</v>
      </c>
      <c r="D17" s="331">
        <v>37618.666475112484</v>
      </c>
      <c r="E17" s="330"/>
      <c r="F17" s="331"/>
      <c r="G17" s="330"/>
      <c r="H17" s="331"/>
      <c r="I17" s="330"/>
      <c r="J17" s="331"/>
      <c r="K17" s="330"/>
      <c r="L17" s="331"/>
      <c r="M17" s="332">
        <f t="shared" si="0"/>
        <v>14561.687259966711</v>
      </c>
      <c r="N17" s="333">
        <f t="shared" si="1"/>
        <v>37618.666475112484</v>
      </c>
    </row>
    <row r="18" spans="1:14" ht="12.75">
      <c r="A18" s="262" t="s">
        <v>301</v>
      </c>
      <c r="B18" s="329">
        <v>68651.09877615758</v>
      </c>
      <c r="C18" s="330"/>
      <c r="D18" s="331"/>
      <c r="E18" s="330">
        <v>68651.09877615758</v>
      </c>
      <c r="F18" s="331">
        <v>0</v>
      </c>
      <c r="G18" s="330"/>
      <c r="H18" s="331"/>
      <c r="I18" s="330"/>
      <c r="J18" s="331"/>
      <c r="K18" s="330"/>
      <c r="L18" s="331"/>
      <c r="M18" s="332">
        <f t="shared" si="0"/>
        <v>68651.09877615758</v>
      </c>
      <c r="N18" s="333">
        <f t="shared" si="1"/>
        <v>0</v>
      </c>
    </row>
    <row r="19" spans="1:14" ht="12.75">
      <c r="A19" s="262" t="s">
        <v>302</v>
      </c>
      <c r="B19" s="329">
        <v>17476.75057534</v>
      </c>
      <c r="C19" s="330"/>
      <c r="D19" s="331"/>
      <c r="E19" s="330">
        <v>16602.913046572998</v>
      </c>
      <c r="F19" s="331">
        <v>873.8375287670001</v>
      </c>
      <c r="G19" s="330"/>
      <c r="H19" s="331"/>
      <c r="I19" s="330"/>
      <c r="J19" s="331"/>
      <c r="K19" s="330"/>
      <c r="L19" s="331"/>
      <c r="M19" s="332">
        <f t="shared" si="0"/>
        <v>16602.913046572998</v>
      </c>
      <c r="N19" s="333">
        <f t="shared" si="1"/>
        <v>873.8375287670001</v>
      </c>
    </row>
    <row r="20" spans="1:18" ht="12.75">
      <c r="A20" s="262" t="s">
        <v>303</v>
      </c>
      <c r="B20" s="329">
        <v>30654.795999568</v>
      </c>
      <c r="C20" s="330"/>
      <c r="D20" s="331"/>
      <c r="E20" s="330">
        <v>24523.8367996544</v>
      </c>
      <c r="F20" s="331">
        <v>6130.9591999136</v>
      </c>
      <c r="G20" s="330"/>
      <c r="H20" s="331"/>
      <c r="I20" s="330"/>
      <c r="J20" s="331"/>
      <c r="K20" s="330"/>
      <c r="L20" s="331"/>
      <c r="M20" s="332">
        <f t="shared" si="0"/>
        <v>24523.8367996544</v>
      </c>
      <c r="N20" s="333">
        <f t="shared" si="1"/>
        <v>6130.9591999136</v>
      </c>
      <c r="R20" s="336"/>
    </row>
    <row r="21" spans="1:14" ht="12.75">
      <c r="A21" s="262" t="s">
        <v>304</v>
      </c>
      <c r="B21" s="329">
        <v>46234.31428711521</v>
      </c>
      <c r="C21" s="330"/>
      <c r="D21" s="331"/>
      <c r="E21" s="330">
        <v>0</v>
      </c>
      <c r="F21" s="331">
        <v>46234.31428711521</v>
      </c>
      <c r="G21" s="330"/>
      <c r="H21" s="331"/>
      <c r="I21" s="330"/>
      <c r="J21" s="331"/>
      <c r="K21" s="330"/>
      <c r="L21" s="331"/>
      <c r="M21" s="332">
        <f t="shared" si="0"/>
        <v>0</v>
      </c>
      <c r="N21" s="333">
        <f t="shared" si="1"/>
        <v>46234.31428711521</v>
      </c>
    </row>
    <row r="22" spans="1:14" ht="12.75">
      <c r="A22" s="262" t="s">
        <v>305</v>
      </c>
      <c r="B22" s="329">
        <v>5241.2369684304</v>
      </c>
      <c r="C22" s="330"/>
      <c r="D22" s="331"/>
      <c r="E22" s="330">
        <v>1834.43293895064</v>
      </c>
      <c r="F22" s="331">
        <v>3406.80402947976</v>
      </c>
      <c r="G22" s="330"/>
      <c r="H22" s="331"/>
      <c r="I22" s="330"/>
      <c r="J22" s="331"/>
      <c r="K22" s="330"/>
      <c r="L22" s="331"/>
      <c r="M22" s="332">
        <f t="shared" si="0"/>
        <v>1834.43293895064</v>
      </c>
      <c r="N22" s="333">
        <f t="shared" si="1"/>
        <v>3406.80402947976</v>
      </c>
    </row>
    <row r="23" spans="1:14" ht="12.75">
      <c r="A23" s="262" t="s">
        <v>309</v>
      </c>
      <c r="B23" s="329">
        <v>42978.237994719995</v>
      </c>
      <c r="C23" s="330"/>
      <c r="D23" s="331"/>
      <c r="E23" s="330">
        <v>11993.702914336549</v>
      </c>
      <c r="F23" s="331">
        <v>30984.535080383444</v>
      </c>
      <c r="G23" s="330"/>
      <c r="H23" s="331"/>
      <c r="I23" s="330"/>
      <c r="J23" s="331"/>
      <c r="K23" s="330"/>
      <c r="L23" s="331"/>
      <c r="M23" s="332">
        <f t="shared" si="0"/>
        <v>11993.702914336549</v>
      </c>
      <c r="N23" s="333">
        <f t="shared" si="1"/>
        <v>30984.535080383444</v>
      </c>
    </row>
    <row r="24" spans="1:14" ht="12.75">
      <c r="A24" s="262" t="s">
        <v>310</v>
      </c>
      <c r="B24" s="329">
        <v>18215.588760032002</v>
      </c>
      <c r="C24" s="330"/>
      <c r="D24" s="331"/>
      <c r="E24" s="330"/>
      <c r="F24" s="331"/>
      <c r="G24" s="330"/>
      <c r="H24" s="331"/>
      <c r="I24" s="330">
        <v>5083.325194122474</v>
      </c>
      <c r="J24" s="331">
        <v>13132.263565909529</v>
      </c>
      <c r="K24" s="330"/>
      <c r="L24" s="331"/>
      <c r="M24" s="332">
        <f t="shared" si="0"/>
        <v>5083.325194122474</v>
      </c>
      <c r="N24" s="333">
        <f t="shared" si="1"/>
        <v>13132.263565909529</v>
      </c>
    </row>
    <row r="25" spans="1:14" ht="12.75">
      <c r="A25" s="262" t="s">
        <v>306</v>
      </c>
      <c r="B25" s="329">
        <v>129464.03246598615</v>
      </c>
      <c r="C25" s="330"/>
      <c r="D25" s="331"/>
      <c r="E25" s="330"/>
      <c r="F25" s="331"/>
      <c r="G25" s="330"/>
      <c r="H25" s="331"/>
      <c r="I25" s="330">
        <v>36128.82277025456</v>
      </c>
      <c r="J25" s="331">
        <v>93335.20969573158</v>
      </c>
      <c r="K25" s="330"/>
      <c r="L25" s="331"/>
      <c r="M25" s="332">
        <f t="shared" si="0"/>
        <v>36128.82277025456</v>
      </c>
      <c r="N25" s="333">
        <f t="shared" si="1"/>
        <v>93335.20969573158</v>
      </c>
    </row>
    <row r="26" spans="1:14" ht="12.75">
      <c r="A26" s="262" t="s">
        <v>307</v>
      </c>
      <c r="B26" s="329">
        <v>64385.696076352026</v>
      </c>
      <c r="C26" s="330"/>
      <c r="D26" s="331"/>
      <c r="E26" s="330"/>
      <c r="F26" s="331"/>
      <c r="G26" s="330"/>
      <c r="H26" s="331"/>
      <c r="I26" s="330">
        <v>17967.765704294357</v>
      </c>
      <c r="J26" s="331">
        <v>46417.93037205767</v>
      </c>
      <c r="K26" s="330"/>
      <c r="L26" s="331"/>
      <c r="M26" s="332">
        <f t="shared" si="0"/>
        <v>17967.765704294357</v>
      </c>
      <c r="N26" s="333">
        <f t="shared" si="1"/>
        <v>46417.93037205767</v>
      </c>
    </row>
    <row r="27" spans="1:14" ht="12.75">
      <c r="A27" s="262" t="s">
        <v>283</v>
      </c>
      <c r="B27" s="329">
        <v>3999.8939912320006</v>
      </c>
      <c r="C27" s="330">
        <v>1116.2286417039757</v>
      </c>
      <c r="D27" s="331">
        <v>2883.665349528025</v>
      </c>
      <c r="E27" s="330"/>
      <c r="F27" s="331"/>
      <c r="G27" s="330"/>
      <c r="H27" s="331"/>
      <c r="I27" s="330"/>
      <c r="J27" s="331"/>
      <c r="K27" s="330"/>
      <c r="L27" s="331"/>
      <c r="M27" s="332">
        <f t="shared" si="0"/>
        <v>1116.2286417039757</v>
      </c>
      <c r="N27" s="333">
        <f t="shared" si="1"/>
        <v>2883.665349528025</v>
      </c>
    </row>
    <row r="28" spans="1:14" ht="12.75">
      <c r="A28" s="262" t="s">
        <v>294</v>
      </c>
      <c r="B28" s="329">
        <v>15236.114744950002</v>
      </c>
      <c r="C28" s="330"/>
      <c r="D28" s="331"/>
      <c r="E28" s="330">
        <v>4570.834423485</v>
      </c>
      <c r="F28" s="331">
        <v>10665.280321465001</v>
      </c>
      <c r="G28" s="330"/>
      <c r="H28" s="331"/>
      <c r="I28" s="330"/>
      <c r="J28" s="331"/>
      <c r="K28" s="330"/>
      <c r="L28" s="331"/>
      <c r="M28" s="332">
        <f t="shared" si="0"/>
        <v>4570.834423485</v>
      </c>
      <c r="N28" s="333">
        <f t="shared" si="1"/>
        <v>10665.280321465001</v>
      </c>
    </row>
    <row r="29" spans="1:14" ht="12.75">
      <c r="A29" s="337" t="s">
        <v>295</v>
      </c>
      <c r="B29" s="329">
        <v>95749.321577344</v>
      </c>
      <c r="C29" s="330"/>
      <c r="D29" s="331"/>
      <c r="E29" s="330"/>
      <c r="F29" s="331"/>
      <c r="G29" s="330"/>
      <c r="H29" s="331"/>
      <c r="I29" s="330"/>
      <c r="J29" s="331"/>
      <c r="K29" s="330">
        <v>38299.7286309376</v>
      </c>
      <c r="L29" s="331">
        <v>57449.5929464064</v>
      </c>
      <c r="M29" s="332">
        <f t="shared" si="0"/>
        <v>38299.7286309376</v>
      </c>
      <c r="N29" s="333">
        <f t="shared" si="1"/>
        <v>57449.5929464064</v>
      </c>
    </row>
    <row r="30" spans="1:14" ht="12.75">
      <c r="A30" s="350" t="s">
        <v>320</v>
      </c>
      <c r="B30" s="351">
        <f>SUM(B11:B29)-1</f>
        <v>770555.1027099274</v>
      </c>
      <c r="C30" s="352">
        <f>SUM(C11:C29)-1</f>
        <v>22318.145975009273</v>
      </c>
      <c r="D30" s="353">
        <f aca="true" t="shared" si="2" ref="D30:M30">SUM(D11:D29)</f>
        <v>57659.28724149392</v>
      </c>
      <c r="E30" s="352">
        <f t="shared" si="2"/>
        <v>131187.97511231716</v>
      </c>
      <c r="F30" s="353">
        <f t="shared" si="2"/>
        <v>115358.948988364</v>
      </c>
      <c r="G30" s="352">
        <f t="shared" si="2"/>
        <v>23840.900873246894</v>
      </c>
      <c r="H30" s="353">
        <f t="shared" si="2"/>
        <v>89063.55074120192</v>
      </c>
      <c r="I30" s="352">
        <f t="shared" si="2"/>
        <v>65685.37029836049</v>
      </c>
      <c r="J30" s="353">
        <f t="shared" si="2"/>
        <v>169691.6019025897</v>
      </c>
      <c r="K30" s="352">
        <f t="shared" si="2"/>
        <v>38299.7286309376</v>
      </c>
      <c r="L30" s="353">
        <f t="shared" si="2"/>
        <v>57449.5929464064</v>
      </c>
      <c r="M30" s="354">
        <f t="shared" si="2"/>
        <v>281333.12088987144</v>
      </c>
      <c r="N30" s="355">
        <f>SUM(N11:N29)</f>
        <v>489222.9818200559</v>
      </c>
    </row>
    <row r="31" spans="1:14" ht="12.75">
      <c r="A31" s="346" t="s">
        <v>321</v>
      </c>
      <c r="B31" s="356">
        <v>72565.67225591639</v>
      </c>
      <c r="C31" s="330">
        <v>1573.4938045355834</v>
      </c>
      <c r="D31" s="331">
        <v>4064.964284476418</v>
      </c>
      <c r="E31" s="330">
        <v>31269.37038809333</v>
      </c>
      <c r="F31" s="331">
        <v>331.54136064373324</v>
      </c>
      <c r="G31" s="330">
        <v>5495.463821370695</v>
      </c>
      <c r="H31" s="331">
        <v>18249.255887372045</v>
      </c>
      <c r="I31" s="330">
        <v>3232.0092394602207</v>
      </c>
      <c r="J31" s="331">
        <v>8349.573469964356</v>
      </c>
      <c r="K31" s="330"/>
      <c r="L31" s="345"/>
      <c r="M31" s="329">
        <f aca="true" t="shared" si="3" ref="M31:N35">C31+E31+G31+I31+K31</f>
        <v>41570.337253459824</v>
      </c>
      <c r="N31" s="358">
        <f t="shared" si="3"/>
        <v>30995.33500245655</v>
      </c>
    </row>
    <row r="32" spans="1:14" ht="12.75">
      <c r="A32" s="346" t="s">
        <v>322</v>
      </c>
      <c r="B32" s="329">
        <v>70189.9557200328</v>
      </c>
      <c r="C32" s="330">
        <v>1694.6972927677152</v>
      </c>
      <c r="D32" s="331">
        <v>4377.310205504285</v>
      </c>
      <c r="E32" s="330">
        <v>14958.892090079999</v>
      </c>
      <c r="F32" s="331">
        <v>3989.8448774144</v>
      </c>
      <c r="G32" s="330">
        <v>7357.9221934706</v>
      </c>
      <c r="H32" s="331">
        <v>22073.7665804118</v>
      </c>
      <c r="I32" s="330">
        <v>4392.342524275175</v>
      </c>
      <c r="J32" s="331">
        <v>11345.179956108826</v>
      </c>
      <c r="K32" s="330"/>
      <c r="L32" s="345"/>
      <c r="M32" s="329">
        <f t="shared" si="3"/>
        <v>28403.85410059349</v>
      </c>
      <c r="N32" s="333">
        <f t="shared" si="3"/>
        <v>41786.101619439316</v>
      </c>
    </row>
    <row r="33" spans="1:14" ht="12.75">
      <c r="A33" s="346" t="s">
        <v>323</v>
      </c>
      <c r="B33" s="329">
        <v>93113.9952560089</v>
      </c>
      <c r="C33" s="330">
        <v>1519.407269675749</v>
      </c>
      <c r="D33" s="331">
        <v>3924.5456850922515</v>
      </c>
      <c r="E33" s="330">
        <v>26462.101414636087</v>
      </c>
      <c r="F33" s="331">
        <v>0</v>
      </c>
      <c r="G33" s="330">
        <v>10834.257311882386</v>
      </c>
      <c r="H33" s="331">
        <v>30996.85200040482</v>
      </c>
      <c r="I33" s="330">
        <v>5408.073692392043</v>
      </c>
      <c r="J33" s="331">
        <v>13968.75788192556</v>
      </c>
      <c r="K33" s="330"/>
      <c r="L33" s="345"/>
      <c r="M33" s="329">
        <f t="shared" si="3"/>
        <v>44223.83968858627</v>
      </c>
      <c r="N33" s="333">
        <f t="shared" si="3"/>
        <v>48890.155567422626</v>
      </c>
    </row>
    <row r="34" spans="1:14" ht="12.75">
      <c r="A34" s="346" t="s">
        <v>324</v>
      </c>
      <c r="B34" s="329">
        <v>73923.40988835786</v>
      </c>
      <c r="C34" s="330">
        <v>3144.652795320752</v>
      </c>
      <c r="D34" s="331">
        <v>8122.465783399247</v>
      </c>
      <c r="E34" s="330">
        <v>22618.450195664427</v>
      </c>
      <c r="F34" s="331">
        <v>1999.9076781414403</v>
      </c>
      <c r="G34" s="330">
        <v>4687.34187732192</v>
      </c>
      <c r="H34" s="331">
        <v>18749.36750928768</v>
      </c>
      <c r="I34" s="330">
        <v>4075.2016321379715</v>
      </c>
      <c r="J34" s="331">
        <v>10526.022417084427</v>
      </c>
      <c r="K34" s="330"/>
      <c r="L34" s="345"/>
      <c r="M34" s="329">
        <f t="shared" si="3"/>
        <v>34525.64650044507</v>
      </c>
      <c r="N34" s="333">
        <f t="shared" si="3"/>
        <v>39397.7633879128</v>
      </c>
    </row>
    <row r="35" spans="1:14" ht="12.75">
      <c r="A35" s="346" t="s">
        <v>325</v>
      </c>
      <c r="B35" s="329">
        <v>63808.623759908805</v>
      </c>
      <c r="C35" s="330">
        <v>1419.3322937069408</v>
      </c>
      <c r="D35" s="331">
        <v>3666.057508181059</v>
      </c>
      <c r="E35" s="330">
        <v>20174.766443429602</v>
      </c>
      <c r="F35" s="331">
        <v>1625.626219776</v>
      </c>
      <c r="G35" s="330">
        <v>2479.0002851259205</v>
      </c>
      <c r="H35" s="331">
        <v>22311.002566133284</v>
      </c>
      <c r="I35" s="330">
        <v>3386.27520959648</v>
      </c>
      <c r="J35" s="331">
        <v>8746.563233959521</v>
      </c>
      <c r="K35" s="330"/>
      <c r="L35" s="345"/>
      <c r="M35" s="357">
        <f t="shared" si="3"/>
        <v>27459.374231858943</v>
      </c>
      <c r="N35" s="359">
        <f t="shared" si="3"/>
        <v>36349.24952804987</v>
      </c>
    </row>
    <row r="36" spans="1:14" ht="12.75">
      <c r="A36" s="378" t="s">
        <v>124</v>
      </c>
      <c r="B36" s="355">
        <f>SUM(B31:B35)</f>
        <v>373601.6568802248</v>
      </c>
      <c r="C36" s="353">
        <f>SUM(C31:C35)</f>
        <v>9351.58345600674</v>
      </c>
      <c r="D36" s="353">
        <f aca="true" t="shared" si="4" ref="D36:L36">SUM(D31:D35)</f>
        <v>24155.34346665326</v>
      </c>
      <c r="E36" s="353">
        <f t="shared" si="4"/>
        <v>115483.58053190344</v>
      </c>
      <c r="F36" s="353">
        <f t="shared" si="4"/>
        <v>7946.920135975573</v>
      </c>
      <c r="G36" s="353">
        <f t="shared" si="4"/>
        <v>30853.98548917152</v>
      </c>
      <c r="H36" s="353">
        <f t="shared" si="4"/>
        <v>112380.24454360962</v>
      </c>
      <c r="I36" s="353">
        <f t="shared" si="4"/>
        <v>20493.90229786189</v>
      </c>
      <c r="J36" s="353">
        <f t="shared" si="4"/>
        <v>52936.09695904268</v>
      </c>
      <c r="K36" s="353">
        <f t="shared" si="4"/>
        <v>0</v>
      </c>
      <c r="L36" s="353">
        <f t="shared" si="4"/>
        <v>0</v>
      </c>
      <c r="M36" s="355">
        <f>SUM(M31:M35)</f>
        <v>176183.0517749436</v>
      </c>
      <c r="N36" s="355">
        <f>SUM(N31:N35)</f>
        <v>197418.60510528117</v>
      </c>
    </row>
    <row r="37" spans="1:14" ht="12.75">
      <c r="A37" s="348" t="s">
        <v>326</v>
      </c>
      <c r="B37" s="366">
        <v>-37158</v>
      </c>
      <c r="C37" s="367">
        <v>-1028.5153391952067</v>
      </c>
      <c r="D37" s="368">
        <v>-2657.0357298824883</v>
      </c>
      <c r="E37" s="367">
        <v>-8010.977146989967</v>
      </c>
      <c r="F37" s="368">
        <v>-4004.5172499319083</v>
      </c>
      <c r="G37" s="367">
        <v>-1776.2870289694588</v>
      </c>
      <c r="H37" s="368">
        <v>-6542.147254128933</v>
      </c>
      <c r="I37" s="367">
        <v>-2798.783108613891</v>
      </c>
      <c r="J37" s="368">
        <v>-7230.121864718888</v>
      </c>
      <c r="K37" s="367">
        <v>-1243.8331205114246</v>
      </c>
      <c r="L37" s="368">
        <v>-1865.7496807671369</v>
      </c>
      <c r="M37" s="369">
        <f>C37+E37+G37+I37+K37</f>
        <v>-14858.395744279947</v>
      </c>
      <c r="N37" s="369">
        <f>D37+F37+H37+J37+L37</f>
        <v>-22299.571779429356</v>
      </c>
    </row>
    <row r="38" spans="1:15" s="259" customFormat="1" ht="11.25">
      <c r="A38" s="85" t="s">
        <v>327</v>
      </c>
      <c r="B38" s="370">
        <v>1107000</v>
      </c>
      <c r="C38" s="347">
        <f>C30+C36+C37</f>
        <v>30641.214091820806</v>
      </c>
      <c r="D38" s="347">
        <f aca="true" t="shared" si="5" ref="D38:L38">D30+D36+D37</f>
        <v>79157.5949782647</v>
      </c>
      <c r="E38" s="347">
        <f t="shared" si="5"/>
        <v>238660.57849723066</v>
      </c>
      <c r="F38" s="347">
        <f t="shared" si="5"/>
        <v>119301.35187440767</v>
      </c>
      <c r="G38" s="347">
        <f t="shared" si="5"/>
        <v>52918.599333448954</v>
      </c>
      <c r="H38" s="347">
        <f t="shared" si="5"/>
        <v>194901.64803068258</v>
      </c>
      <c r="I38" s="347">
        <f t="shared" si="5"/>
        <v>83380.48948760849</v>
      </c>
      <c r="J38" s="347">
        <f t="shared" si="5"/>
        <v>215397.5769969135</v>
      </c>
      <c r="K38" s="347">
        <f t="shared" si="5"/>
        <v>37055.89551042618</v>
      </c>
      <c r="L38" s="349">
        <f t="shared" si="5"/>
        <v>55583.84326563927</v>
      </c>
      <c r="M38" s="377">
        <f>C38+E38+G38+I38+K38+1</f>
        <v>442657.77692053514</v>
      </c>
      <c r="N38" s="377">
        <f>D38+F38+H38+J38+L38</f>
        <v>664342.0151459078</v>
      </c>
      <c r="O38" s="346"/>
    </row>
    <row r="39" spans="1:14" ht="12.75">
      <c r="A39" s="360" t="s">
        <v>317</v>
      </c>
      <c r="B39" s="371">
        <v>34897</v>
      </c>
      <c r="C39" s="335"/>
      <c r="D39" s="335"/>
      <c r="E39" s="335"/>
      <c r="F39" s="335"/>
      <c r="G39" s="334"/>
      <c r="H39" s="334"/>
      <c r="I39" s="334"/>
      <c r="J39" s="334"/>
      <c r="K39" s="334"/>
      <c r="L39" s="334"/>
      <c r="M39" s="373">
        <v>20075</v>
      </c>
      <c r="N39" s="376">
        <v>14822</v>
      </c>
    </row>
    <row r="40" spans="1:14" ht="12.75">
      <c r="A40" s="365" t="s">
        <v>318</v>
      </c>
      <c r="B40" s="372">
        <f>B38-B39</f>
        <v>1072103</v>
      </c>
      <c r="C40" s="375"/>
      <c r="D40" s="375"/>
      <c r="E40" s="375"/>
      <c r="F40" s="375"/>
      <c r="G40" s="375"/>
      <c r="H40" s="375"/>
      <c r="I40" s="375"/>
      <c r="J40" s="375"/>
      <c r="K40" s="375"/>
      <c r="L40" s="375"/>
      <c r="M40" s="374">
        <f>M38-M39</f>
        <v>422582.77692053514</v>
      </c>
      <c r="N40" s="374">
        <f>N38-N39</f>
        <v>649520.0151459078</v>
      </c>
    </row>
    <row r="41" spans="1:14" ht="12.75">
      <c r="A41" s="263" t="s">
        <v>329</v>
      </c>
      <c r="B41" s="336"/>
      <c r="C41" s="338">
        <f>C38/$M$38</f>
        <v>0.06922100026115986</v>
      </c>
      <c r="D41" s="338"/>
      <c r="E41" s="338">
        <f aca="true" t="shared" si="6" ref="E41:K41">E38/$M$38</f>
        <v>0.5391537005348365</v>
      </c>
      <c r="F41" s="338"/>
      <c r="G41" s="338">
        <f t="shared" si="6"/>
        <v>0.11954742939701876</v>
      </c>
      <c r="H41" s="338"/>
      <c r="I41" s="338">
        <f t="shared" si="6"/>
        <v>0.1883633222659426</v>
      </c>
      <c r="J41" s="338"/>
      <c r="K41" s="338">
        <f t="shared" si="6"/>
        <v>0.08371228845953013</v>
      </c>
      <c r="L41" s="338"/>
      <c r="M41" s="338">
        <f>SUM(C41:L41)</f>
        <v>0.9999977409184878</v>
      </c>
      <c r="N41" s="336"/>
    </row>
    <row r="42" spans="1:14" ht="12.75">
      <c r="A42" s="361" t="s">
        <v>328</v>
      </c>
      <c r="B42" s="362"/>
      <c r="C42" s="362"/>
      <c r="D42" s="363">
        <f>D38/$N$38</f>
        <v>0.11915187233924909</v>
      </c>
      <c r="E42" s="363"/>
      <c r="F42" s="363">
        <f aca="true" t="shared" si="7" ref="F42:L42">F38/$N$38</f>
        <v>0.1795782129603918</v>
      </c>
      <c r="G42" s="363"/>
      <c r="H42" s="363">
        <f t="shared" si="7"/>
        <v>0.2933754656295174</v>
      </c>
      <c r="I42" s="363"/>
      <c r="J42" s="363">
        <f t="shared" si="7"/>
        <v>0.3242269374602271</v>
      </c>
      <c r="K42" s="363"/>
      <c r="L42" s="363">
        <f t="shared" si="7"/>
        <v>0.08366751161061449</v>
      </c>
      <c r="M42" s="362"/>
      <c r="N42" s="364">
        <f>SUM(C42:L42)</f>
        <v>0.9999999999999999</v>
      </c>
    </row>
    <row r="43" spans="1:14" ht="12.75">
      <c r="A43" s="336"/>
      <c r="B43" s="336"/>
      <c r="C43" s="336"/>
      <c r="D43" s="336"/>
      <c r="E43" s="336"/>
      <c r="F43" s="336"/>
      <c r="G43" s="336"/>
      <c r="H43" s="336"/>
      <c r="I43" s="336"/>
      <c r="J43" s="336"/>
      <c r="K43" s="336"/>
      <c r="L43" s="336"/>
      <c r="M43" s="336"/>
      <c r="N43" s="336"/>
    </row>
    <row r="45" spans="3:14" ht="12.75">
      <c r="C45" s="340"/>
      <c r="D45" s="340"/>
      <c r="E45" s="340"/>
      <c r="F45" s="340"/>
      <c r="G45" s="340"/>
      <c r="H45" s="340"/>
      <c r="I45" s="340"/>
      <c r="J45" s="340"/>
      <c r="K45" s="340"/>
      <c r="L45" s="340"/>
      <c r="M45" s="340"/>
      <c r="N45" s="340"/>
    </row>
    <row r="46" spans="3:14" ht="12.75">
      <c r="C46" s="338"/>
      <c r="D46" s="338"/>
      <c r="E46" s="338"/>
      <c r="F46" s="338"/>
      <c r="G46" s="338"/>
      <c r="H46" s="338"/>
      <c r="I46" s="338"/>
      <c r="J46" s="338"/>
      <c r="K46" s="338"/>
      <c r="L46" s="338"/>
      <c r="M46" s="339"/>
      <c r="N46" s="336"/>
    </row>
    <row r="47" spans="3:14" ht="12.75">
      <c r="C47" s="336"/>
      <c r="D47" s="338"/>
      <c r="E47" s="338"/>
      <c r="F47" s="338"/>
      <c r="G47" s="338"/>
      <c r="H47" s="338"/>
      <c r="I47" s="338"/>
      <c r="J47" s="338"/>
      <c r="K47" s="338"/>
      <c r="L47" s="338"/>
      <c r="M47" s="336"/>
      <c r="N47" s="339"/>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ulfarv</cp:lastModifiedBy>
  <cp:lastPrinted>2015-12-15T12:48:54Z</cp:lastPrinted>
  <dcterms:created xsi:type="dcterms:W3CDTF">2008-04-04T08:19:24Z</dcterms:created>
  <dcterms:modified xsi:type="dcterms:W3CDTF">2024-03-25T06:13:00Z</dcterms:modified>
  <cp:category/>
  <cp:version/>
  <cp:contentType/>
  <cp:contentStatus/>
</cp:coreProperties>
</file>