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ug.kth.se\dfs\home\t\h\thorb\appdata\xp.V2\Desktop\"/>
    </mc:Choice>
  </mc:AlternateContent>
  <xr:revisionPtr revIDLastSave="0" documentId="8_{D1503E62-4BAC-42C0-A249-DF8E57F7EB04}" xr6:coauthVersionLast="47" xr6:coauthVersionMax="47" xr10:uidLastSave="{00000000-0000-0000-0000-000000000000}"/>
  <bookViews>
    <workbookView xWindow="42420" yWindow="1860" windowWidth="28800" windowHeight="15435" firstSheet="4" activeTab="4" xr2:uid="{00000000-000D-0000-FFFF-FFFF00000000}"/>
  </bookViews>
  <sheets>
    <sheet name="Underlag - låst" sheetId="2" state="hidden" r:id="rId1"/>
    <sheet name="Lokaler - låst" sheetId="3" state="hidden" r:id="rId2"/>
    <sheet name="TB 2021 - låst" sheetId="4" state="hidden" r:id="rId3"/>
    <sheet name="TB2023 - låst" sheetId="6" state="hidden" r:id="rId4"/>
    <sheet name="Info" sheetId="5" r:id="rId5"/>
    <sheet name="Kalkyl" sheetId="1" r:id="rId6"/>
  </sheets>
  <definedNames>
    <definedName name="_xlnm._FilterDatabase" localSheetId="5" hidden="1">Kalkyl!#REF!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4" l="1"/>
  <c r="O5" i="1" l="1"/>
  <c r="I24" i="1" l="1"/>
  <c r="I25" i="1"/>
  <c r="I26" i="1"/>
  <c r="I27" i="1"/>
  <c r="I28" i="1"/>
  <c r="I23" i="1"/>
  <c r="O4" i="1" l="1"/>
  <c r="O3" i="1"/>
  <c r="I22" i="1"/>
  <c r="J22" i="1"/>
  <c r="H23" i="1"/>
  <c r="H24" i="1"/>
  <c r="H25" i="1"/>
  <c r="H26" i="1"/>
  <c r="H27" i="1"/>
  <c r="H28" i="1"/>
  <c r="H22" i="1"/>
  <c r="O28" i="1" l="1"/>
  <c r="O26" i="1"/>
  <c r="N24" i="1"/>
  <c r="L28" i="1"/>
  <c r="K26" i="1"/>
  <c r="N23" i="1"/>
  <c r="K25" i="1"/>
  <c r="O24" i="1"/>
  <c r="L26" i="1"/>
  <c r="K24" i="1"/>
  <c r="L25" i="1"/>
  <c r="N28" i="1"/>
  <c r="L24" i="1"/>
  <c r="M25" i="1"/>
  <c r="N26" i="1"/>
  <c r="K28" i="1"/>
  <c r="M23" i="1"/>
  <c r="O25" i="1"/>
  <c r="M28" i="1"/>
  <c r="K23" i="1"/>
  <c r="M26" i="1"/>
  <c r="L23" i="1"/>
  <c r="M24" i="1"/>
  <c r="N25" i="1"/>
  <c r="O23" i="1"/>
  <c r="O27" i="1"/>
  <c r="L27" i="1"/>
  <c r="M27" i="1"/>
  <c r="N27" i="1"/>
  <c r="K27" i="1"/>
  <c r="D15" i="4"/>
  <c r="P15" i="4"/>
  <c r="N15" i="4"/>
  <c r="L15" i="4"/>
  <c r="J15" i="4"/>
  <c r="H15" i="4"/>
  <c r="F15" i="4"/>
  <c r="P14" i="1"/>
  <c r="P15" i="1"/>
  <c r="P16" i="1"/>
  <c r="P17" i="1"/>
  <c r="P18" i="1"/>
  <c r="P13" i="1"/>
  <c r="L19" i="1"/>
  <c r="M19" i="1"/>
  <c r="N19" i="1"/>
  <c r="O19" i="1"/>
  <c r="K19" i="1"/>
  <c r="P19" i="1" l="1"/>
  <c r="K25" i="4"/>
  <c r="Q13" i="4"/>
  <c r="O13" i="4"/>
  <c r="M13" i="4"/>
  <c r="K13" i="4"/>
  <c r="I13" i="4"/>
  <c r="G13" i="4"/>
  <c r="E13" i="4"/>
  <c r="D9" i="3"/>
  <c r="C44" i="2"/>
  <c r="D44" i="2" s="1"/>
  <c r="E44" i="2" s="1"/>
  <c r="F44" i="2" s="1"/>
  <c r="C45" i="2"/>
  <c r="D45" i="2" s="1"/>
  <c r="E45" i="2" s="1"/>
  <c r="F45" i="2" s="1"/>
  <c r="C46" i="2"/>
  <c r="D46" i="2" s="1"/>
  <c r="E46" i="2" s="1"/>
  <c r="F46" i="2" s="1"/>
  <c r="C47" i="2"/>
  <c r="D47" i="2" s="1"/>
  <c r="E47" i="2" s="1"/>
  <c r="F47" i="2" s="1"/>
  <c r="C48" i="2"/>
  <c r="D48" i="2" s="1"/>
  <c r="E48" i="2" s="1"/>
  <c r="F48" i="2" s="1"/>
  <c r="C49" i="2"/>
  <c r="D49" i="2" s="1"/>
  <c r="E49" i="2" s="1"/>
  <c r="F49" i="2" s="1"/>
  <c r="C43" i="2"/>
  <c r="D43" i="2" s="1"/>
  <c r="E43" i="2" s="1"/>
  <c r="F43" i="2" s="1"/>
  <c r="E23" i="2"/>
  <c r="F23" i="2" s="1"/>
  <c r="G23" i="2" s="1"/>
  <c r="E22" i="2"/>
  <c r="F22" i="2" s="1"/>
  <c r="G22" i="2" s="1"/>
  <c r="E20" i="2"/>
  <c r="F20" i="2" s="1"/>
  <c r="G20" i="2" s="1"/>
  <c r="E21" i="2"/>
  <c r="F21" i="2" s="1"/>
  <c r="G21" i="2" s="1"/>
  <c r="L29" i="1" l="1"/>
  <c r="P25" i="1"/>
  <c r="P27" i="1"/>
  <c r="P28" i="1"/>
  <c r="P26" i="1"/>
  <c r="M29" i="1"/>
  <c r="P23" i="1"/>
  <c r="K29" i="1"/>
  <c r="O29" i="1"/>
  <c r="P24" i="1"/>
  <c r="N29" i="1"/>
  <c r="P29" i="1" l="1"/>
</calcChain>
</file>

<file path=xl/sharedStrings.xml><?xml version="1.0" encoding="utf-8"?>
<sst xmlns="http://schemas.openxmlformats.org/spreadsheetml/2006/main" count="202" uniqueCount="103">
  <si>
    <t>d</t>
  </si>
  <si>
    <t>b</t>
  </si>
  <si>
    <t>c</t>
  </si>
  <si>
    <t>e</t>
  </si>
  <si>
    <t>f</t>
  </si>
  <si>
    <t>g</t>
  </si>
  <si>
    <t>h</t>
  </si>
  <si>
    <t>Avdelning</t>
  </si>
  <si>
    <t>LKP</t>
  </si>
  <si>
    <t>Lokaler</t>
  </si>
  <si>
    <t>Totalt</t>
  </si>
  <si>
    <t>Månadslön</t>
  </si>
  <si>
    <t>OH</t>
  </si>
  <si>
    <t>%</t>
  </si>
  <si>
    <t>Underlag</t>
  </si>
  <si>
    <t>D-stege</t>
  </si>
  <si>
    <t>Löneökning</t>
  </si>
  <si>
    <t xml:space="preserve">Lokaler </t>
  </si>
  <si>
    <t xml:space="preserve">Förutsättningar </t>
  </si>
  <si>
    <t>Lönebikostnader</t>
  </si>
  <si>
    <t>Semestertillägg</t>
  </si>
  <si>
    <t>Semesterers. för tillfälligt anställda</t>
  </si>
  <si>
    <t>2019</t>
  </si>
  <si>
    <t>2020</t>
  </si>
  <si>
    <t>2021</t>
  </si>
  <si>
    <t>2022</t>
  </si>
  <si>
    <t>2023</t>
  </si>
  <si>
    <t>TB (OH)</t>
  </si>
  <si>
    <t>Välj kategori</t>
  </si>
  <si>
    <t>Välj Institution</t>
  </si>
  <si>
    <t>Institution</t>
  </si>
  <si>
    <t>AL - SEED</t>
  </si>
  <si>
    <t>Lokal-inst</t>
  </si>
  <si>
    <t>A Skolan för arkitektur och samhällsbyggnad (ABE)</t>
  </si>
  <si>
    <t>AC - ABE Centra</t>
  </si>
  <si>
    <t>AD - ARKITEKTUR</t>
  </si>
  <si>
    <t>AF - Byggvetenskap</t>
  </si>
  <si>
    <t>AG - Samhällsplanering och miljö</t>
  </si>
  <si>
    <t>AI - Fastigheter och byggande</t>
  </si>
  <si>
    <t>AK - Filosofi och historia</t>
  </si>
  <si>
    <t>Kostnader 2018 forskning</t>
  </si>
  <si>
    <t>AA - ABE Arkitektur och samhällsbyggnad</t>
  </si>
  <si>
    <t>U</t>
  </si>
  <si>
    <t>F</t>
  </si>
  <si>
    <t>LÖNEBAS AVDELNINGSNIVÅ</t>
  </si>
  <si>
    <t>LÖNEBAS PROJEKT/AVDELNING</t>
  </si>
  <si>
    <t>Gem KTH</t>
  </si>
  <si>
    <t>Gem skola</t>
  </si>
  <si>
    <t>Gem avd</t>
  </si>
  <si>
    <t xml:space="preserve">Total OH </t>
  </si>
  <si>
    <t>TRIGGRAR</t>
  </si>
  <si>
    <t>Gem KTH (TBK)</t>
  </si>
  <si>
    <t>Gem skola (TBS)</t>
  </si>
  <si>
    <t>Gem avd (TBA)</t>
  </si>
  <si>
    <t>Lön</t>
  </si>
  <si>
    <t>lokaler</t>
  </si>
  <si>
    <t>FOFU</t>
  </si>
  <si>
    <t>År 1</t>
  </si>
  <si>
    <t>År 2</t>
  </si>
  <si>
    <t>År 3</t>
  </si>
  <si>
    <t>År 4</t>
  </si>
  <si>
    <t>År 5</t>
  </si>
  <si>
    <t>54.40</t>
  </si>
  <si>
    <t>Nivå A</t>
  </si>
  <si>
    <t>Nivå B</t>
  </si>
  <si>
    <t>Nivå C</t>
  </si>
  <si>
    <t>Nivå D</t>
  </si>
  <si>
    <t>Summa månader</t>
  </si>
  <si>
    <t>OH - FOFU</t>
  </si>
  <si>
    <t>OH-GRU</t>
  </si>
  <si>
    <t>Projekt nr</t>
  </si>
  <si>
    <t>Ange % av heltid per år</t>
  </si>
  <si>
    <t>Finansieringsplan för anställning</t>
  </si>
  <si>
    <t>GRU</t>
  </si>
  <si>
    <t>Bemanning Projekt</t>
  </si>
  <si>
    <t>Kostnad kr</t>
  </si>
  <si>
    <t>TB GRU</t>
  </si>
  <si>
    <t>Period</t>
  </si>
  <si>
    <t>TB FOFU</t>
  </si>
  <si>
    <t>Projektledare</t>
  </si>
  <si>
    <t>Omfattning %</t>
  </si>
  <si>
    <t xml:space="preserve">Summa </t>
  </si>
  <si>
    <t>Löneökn</t>
  </si>
  <si>
    <t>Underskrift</t>
  </si>
  <si>
    <t>Avdelningschef</t>
  </si>
  <si>
    <t>Prefekt</t>
  </si>
  <si>
    <t>……………………………………………………..</t>
  </si>
  <si>
    <t>Personalkostnad inkl LKP,  OH och lokaler</t>
  </si>
  <si>
    <t>Finansiär namn</t>
  </si>
  <si>
    <t>Fyll i gula fält</t>
  </si>
  <si>
    <t>Välj institution i rullisten</t>
  </si>
  <si>
    <t>1</t>
  </si>
  <si>
    <t>a</t>
  </si>
  <si>
    <t>Datum ……………………………………………….</t>
  </si>
  <si>
    <t>UTB</t>
  </si>
  <si>
    <t>Summa</t>
  </si>
  <si>
    <t xml:space="preserve"> </t>
  </si>
  <si>
    <t>2024-01-01 - -</t>
  </si>
  <si>
    <t>Mall uppdaterad 2024-03-26</t>
  </si>
  <si>
    <t>Kalkylen beräknar personalkostnader inkl OH och lokaler</t>
  </si>
  <si>
    <t>Stäm av med respektive ekonom.</t>
  </si>
  <si>
    <t>Lokaltrigger</t>
  </si>
  <si>
    <t>Enkel kalkyl vid anställning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</si>
</sst>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0"/>
    <numFmt numFmtId="166" formatCode="0.0%"/>
    <numFmt numFmtId="167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F34F"/>
        <bgColor indexed="64"/>
      </patternFill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rgb="FFE7F34F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93B1CD"/>
      </left>
      <right style="medium">
        <color rgb="FF93B1CD"/>
      </right>
      <top style="thin">
        <color theme="4" tint="0.39997558519241921"/>
      </top>
      <bottom style="medium">
        <color rgb="FF93B1CD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2" fillId="0" borderId="0" xfId="0" applyFont="1"/>
    <xf numFmtId="3" fontId="3" fillId="3" borderId="1" xfId="0" applyNumberFormat="1" applyFont="1" applyFill="1" applyBorder="1"/>
    <xf numFmtId="3" fontId="4" fillId="3" borderId="1" xfId="0" applyNumberFormat="1" applyFont="1" applyFill="1" applyBorder="1"/>
    <xf numFmtId="0" fontId="4" fillId="0" borderId="0" xfId="0" applyFont="1"/>
    <xf numFmtId="3" fontId="4" fillId="0" borderId="0" xfId="0" applyNumberFormat="1" applyFont="1"/>
    <xf numFmtId="164" fontId="0" fillId="0" borderId="0" xfId="0" applyNumberFormat="1"/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10" fontId="5" fillId="0" borderId="3" xfId="0" applyNumberFormat="1" applyFont="1" applyBorder="1" applyAlignment="1">
      <alignment horizontal="right" vertical="top"/>
    </xf>
    <xf numFmtId="10" fontId="5" fillId="0" borderId="2" xfId="0" applyNumberFormat="1" applyFont="1" applyBorder="1" applyAlignment="1">
      <alignment horizontal="right" vertical="top"/>
    </xf>
    <xf numFmtId="10" fontId="5" fillId="0" borderId="4" xfId="0" applyNumberFormat="1" applyFont="1" applyBorder="1" applyAlignment="1">
      <alignment horizontal="right" vertical="top"/>
    </xf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4" fontId="0" fillId="2" borderId="1" xfId="0" applyNumberFormat="1" applyFill="1" applyBorder="1"/>
    <xf numFmtId="4" fontId="0" fillId="0" borderId="1" xfId="0" applyNumberFormat="1" applyBorder="1"/>
    <xf numFmtId="4" fontId="0" fillId="0" borderId="0" xfId="0" applyNumberFormat="1"/>
    <xf numFmtId="0" fontId="8" fillId="5" borderId="14" xfId="0" applyFont="1" applyFill="1" applyBorder="1" applyAlignment="1">
      <alignment horizontal="left" vertical="top"/>
    </xf>
    <xf numFmtId="3" fontId="8" fillId="0" borderId="15" xfId="0" applyNumberFormat="1" applyFont="1" applyBorder="1" applyAlignment="1">
      <alignment horizontal="right" vertical="top"/>
    </xf>
    <xf numFmtId="0" fontId="9" fillId="6" borderId="14" xfId="0" applyFont="1" applyFill="1" applyBorder="1" applyAlignment="1">
      <alignment horizontal="left" vertical="top"/>
    </xf>
    <xf numFmtId="3" fontId="9" fillId="6" borderId="16" xfId="0" applyNumberFormat="1" applyFont="1" applyFill="1" applyBorder="1" applyAlignment="1">
      <alignment horizontal="right" vertical="top"/>
    </xf>
    <xf numFmtId="4" fontId="0" fillId="7" borderId="1" xfId="0" applyNumberFormat="1" applyFill="1" applyBorder="1"/>
    <xf numFmtId="4" fontId="0" fillId="4" borderId="1" xfId="0" applyNumberFormat="1" applyFill="1" applyBorder="1"/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0" xfId="0" applyNumberFormat="1" applyBorder="1"/>
    <xf numFmtId="3" fontId="0" fillId="0" borderId="1" xfId="0" applyNumberFormat="1" applyBorder="1" applyAlignment="1">
      <alignment horizontal="right" vertical="top"/>
    </xf>
    <xf numFmtId="2" fontId="0" fillId="0" borderId="7" xfId="0" applyNumberFormat="1" applyBorder="1"/>
    <xf numFmtId="3" fontId="0" fillId="0" borderId="1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2" fontId="0" fillId="8" borderId="2" xfId="0" applyNumberFormat="1" applyFill="1" applyBorder="1"/>
    <xf numFmtId="2" fontId="0" fillId="8" borderId="1" xfId="0" applyNumberFormat="1" applyFill="1" applyBorder="1"/>
    <xf numFmtId="10" fontId="1" fillId="8" borderId="1" xfId="1" applyNumberFormat="1" applyFont="1" applyFill="1" applyBorder="1" applyProtection="1"/>
    <xf numFmtId="3" fontId="0" fillId="8" borderId="1" xfId="0" applyNumberFormat="1" applyFill="1" applyBorder="1"/>
    <xf numFmtId="10" fontId="0" fillId="0" borderId="0" xfId="0" applyNumberFormat="1"/>
    <xf numFmtId="4" fontId="8" fillId="0" borderId="15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right" vertical="top"/>
    </xf>
    <xf numFmtId="0" fontId="0" fillId="0" borderId="6" xfId="0" applyBorder="1"/>
    <xf numFmtId="0" fontId="0" fillId="0" borderId="17" xfId="0" applyBorder="1"/>
    <xf numFmtId="4" fontId="0" fillId="2" borderId="3" xfId="0" applyNumberFormat="1" applyFill="1" applyBorder="1"/>
    <xf numFmtId="4" fontId="0" fillId="0" borderId="3" xfId="0" applyNumberFormat="1" applyBorder="1"/>
    <xf numFmtId="4" fontId="0" fillId="4" borderId="3" xfId="0" applyNumberFormat="1" applyFill="1" applyBorder="1"/>
    <xf numFmtId="164" fontId="6" fillId="0" borderId="3" xfId="0" applyNumberFormat="1" applyFont="1" applyBorder="1" applyAlignment="1">
      <alignment horizontal="right" vertical="top"/>
    </xf>
    <xf numFmtId="3" fontId="3" fillId="9" borderId="1" xfId="0" applyNumberFormat="1" applyFont="1" applyFill="1" applyBorder="1"/>
    <xf numFmtId="0" fontId="4" fillId="3" borderId="1" xfId="0" applyFont="1" applyFill="1" applyBorder="1"/>
    <xf numFmtId="0" fontId="8" fillId="5" borderId="18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3" fillId="0" borderId="0" xfId="0" applyFont="1"/>
    <xf numFmtId="0" fontId="11" fillId="0" borderId="0" xfId="0" applyFont="1"/>
    <xf numFmtId="0" fontId="10" fillId="3" borderId="1" xfId="0" applyFont="1" applyFill="1" applyBorder="1"/>
    <xf numFmtId="4" fontId="10" fillId="3" borderId="1" xfId="0" applyNumberFormat="1" applyFont="1" applyFill="1" applyBorder="1"/>
    <xf numFmtId="167" fontId="0" fillId="0" borderId="0" xfId="0" applyNumberFormat="1"/>
    <xf numFmtId="0" fontId="10" fillId="0" borderId="1" xfId="0" applyFont="1" applyBorder="1"/>
    <xf numFmtId="0" fontId="10" fillId="0" borderId="0" xfId="0" applyFont="1"/>
    <xf numFmtId="49" fontId="4" fillId="3" borderId="3" xfId="0" applyNumberFormat="1" applyFont="1" applyFill="1" applyBorder="1"/>
    <xf numFmtId="49" fontId="3" fillId="9" borderId="1" xfId="0" applyNumberFormat="1" applyFont="1" applyFill="1" applyBorder="1"/>
    <xf numFmtId="2" fontId="0" fillId="10" borderId="1" xfId="0" applyNumberFormat="1" applyFill="1" applyBorder="1"/>
    <xf numFmtId="10" fontId="0" fillId="10" borderId="1" xfId="0" applyNumberFormat="1" applyFill="1" applyBorder="1"/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0" fillId="3" borderId="5" xfId="0" applyNumberFormat="1" applyFill="1" applyBorder="1"/>
    <xf numFmtId="49" fontId="0" fillId="3" borderId="6" xfId="0" applyNumberFormat="1" applyFill="1" applyBorder="1"/>
    <xf numFmtId="0" fontId="4" fillId="3" borderId="1" xfId="0" applyFont="1" applyFill="1" applyBorder="1"/>
    <xf numFmtId="0" fontId="3" fillId="0" borderId="1" xfId="0" applyFont="1" applyBorder="1"/>
    <xf numFmtId="0" fontId="3" fillId="0" borderId="5" xfId="0" applyFont="1" applyBorder="1"/>
    <xf numFmtId="0" fontId="10" fillId="4" borderId="1" xfId="0" applyFont="1" applyFill="1" applyBorder="1"/>
    <xf numFmtId="0" fontId="10" fillId="0" borderId="1" xfId="0" applyFont="1" applyBorder="1"/>
    <xf numFmtId="14" fontId="10" fillId="4" borderId="1" xfId="0" applyNumberFormat="1" applyFont="1" applyFill="1" applyBorder="1"/>
    <xf numFmtId="3" fontId="10" fillId="4" borderId="5" xfId="0" applyNumberFormat="1" applyFont="1" applyFill="1" applyBorder="1"/>
    <xf numFmtId="0" fontId="10" fillId="0" borderId="6" xfId="0" applyFont="1" applyBorder="1"/>
    <xf numFmtId="49" fontId="0" fillId="9" borderId="5" xfId="0" applyNumberFormat="1" applyFill="1" applyBorder="1"/>
    <xf numFmtId="49" fontId="0" fillId="9" borderId="6" xfId="0" applyNumberFormat="1" applyFill="1" applyBorder="1"/>
    <xf numFmtId="0" fontId="12" fillId="3" borderId="5" xfId="0" applyFont="1" applyFill="1" applyBorder="1"/>
    <xf numFmtId="0" fontId="12" fillId="3" borderId="6" xfId="0" applyFont="1" applyFill="1" applyBorder="1"/>
    <xf numFmtId="0" fontId="4" fillId="3" borderId="1" xfId="0" applyFont="1" applyFill="1" applyBorder="1" applyAlignment="1">
      <alignment horizontal="center"/>
    </xf>
  </cellXfs>
  <cellStyles count="2">
    <cellStyle name="Normal" xfId="0" builtinId="0"/>
    <cellStyle name="Procent" xfId="1" builtinId="5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Times New Roman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E7F34F"/>
      <color rgb="FFEDF67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9:D16" totalsRowShown="0">
  <autoFilter ref="A9:D16" xr:uid="{00000000-0009-0000-0100-000005000000}"/>
  <tableColumns count="4">
    <tableColumn id="1" xr3:uid="{00000000-0010-0000-0000-000001000000}" name="Välj Institution"/>
    <tableColumn id="2" xr3:uid="{00000000-0010-0000-0000-000002000000}" name="OH - FOFU" dataDxfId="23"/>
    <tableColumn id="4" xr3:uid="{00000000-0010-0000-0000-000004000000}" name="OH-GRU" dataDxfId="22"/>
    <tableColumn id="3" xr3:uid="{00000000-0010-0000-0000-000003000000}" name="Lokal-inst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57" displayName="Table57" ref="A32:G39" totalsRowShown="0">
  <autoFilter ref="A32:G39" xr:uid="{00000000-0009-0000-0100-000006000000}"/>
  <tableColumns count="7">
    <tableColumn id="1" xr3:uid="{00000000-0010-0000-0100-000001000000}" name="Avdelning"/>
    <tableColumn id="2" xr3:uid="{00000000-0010-0000-0100-000002000000}" name="OH" dataDxfId="20"/>
    <tableColumn id="4" xr3:uid="{00000000-0010-0000-0100-000004000000}" name="2019" dataDxfId="19"/>
    <tableColumn id="5" xr3:uid="{00000000-0010-0000-0100-000005000000}" name="2020" dataDxfId="18"/>
    <tableColumn id="6" xr3:uid="{00000000-0010-0000-0100-000006000000}" name="2021" dataDxfId="17"/>
    <tableColumn id="7" xr3:uid="{00000000-0010-0000-0100-000007000000}" name="2022" dataDxfId="16"/>
    <tableColumn id="8" xr3:uid="{00000000-0010-0000-0100-000008000000}" name="2023" dataDxfId="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le58" displayName="Table58" ref="A42:F49" totalsRowShown="0">
  <autoFilter ref="A42:F49" xr:uid="{00000000-0009-0000-0100-000007000000}"/>
  <tableColumns count="6">
    <tableColumn id="1" xr3:uid="{00000000-0010-0000-0200-000001000000}" name="Avdelning"/>
    <tableColumn id="4" xr3:uid="{00000000-0010-0000-0200-000004000000}" name="2019" dataDxfId="14"/>
    <tableColumn id="5" xr3:uid="{00000000-0010-0000-0200-000005000000}" name="2020" dataDxfId="13">
      <calculatedColumnFormula>Table58[[#This Row],[2019]]*1.02</calculatedColumnFormula>
    </tableColumn>
    <tableColumn id="6" xr3:uid="{00000000-0010-0000-0200-000006000000}" name="2021" dataDxfId="12">
      <calculatedColumnFormula>Table58[[#This Row],[2020]]*1.02</calculatedColumnFormula>
    </tableColumn>
    <tableColumn id="7" xr3:uid="{00000000-0010-0000-0200-000007000000}" name="2022" dataDxfId="11">
      <calculatedColumnFormula>Table58[[#This Row],[2021]]*1.02</calculatedColumnFormula>
    </tableColumn>
    <tableColumn id="8" xr3:uid="{00000000-0010-0000-0200-000008000000}" name="2023" dataDxfId="10">
      <calculatedColumnFormula>Table58[[#This Row],[2022]]*1.02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2" displayName="Table2" ref="A19:H23" totalsRowShown="0" headerRowDxfId="9" tableBorderDxfId="8">
  <autoFilter ref="A19:H23" xr:uid="{00000000-0009-0000-0100-000002000000}"/>
  <tableColumns count="8">
    <tableColumn id="1" xr3:uid="{00000000-0010-0000-0300-000001000000}" name="Välj kategori" dataDxfId="7"/>
    <tableColumn id="2" xr3:uid="{00000000-0010-0000-0300-000002000000}" name="54.40" dataDxfId="6"/>
    <tableColumn id="3" xr3:uid="{00000000-0010-0000-0300-000003000000}" name="2019" dataDxfId="5"/>
    <tableColumn id="4" xr3:uid="{00000000-0010-0000-0300-000004000000}" name="2020" dataDxfId="4"/>
    <tableColumn id="5" xr3:uid="{00000000-0010-0000-0300-000005000000}" name="2021" dataDxfId="3"/>
    <tableColumn id="6" xr3:uid="{00000000-0010-0000-0300-000006000000}" name="2022" dataDxfId="2"/>
    <tableColumn id="7" xr3:uid="{00000000-0010-0000-0300-000007000000}" name="2023" dataDxfId="1"/>
    <tableColumn id="8" xr3:uid="{00000000-0010-0000-0300-000008000000}" name="D-steg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workbookViewId="0">
      <selection activeCell="D11" sqref="D11"/>
    </sheetView>
  </sheetViews>
  <sheetFormatPr defaultRowHeight="15" x14ac:dyDescent="0.25"/>
  <cols>
    <col min="1" max="1" width="16.140625" customWidth="1"/>
    <col min="3" max="3" width="10.28515625" customWidth="1"/>
    <col min="6" max="6" width="10" customWidth="1"/>
    <col min="8" max="8" width="9.28515625" customWidth="1"/>
  </cols>
  <sheetData>
    <row r="1" spans="1:9" x14ac:dyDescent="0.25">
      <c r="A1" t="s">
        <v>14</v>
      </c>
    </row>
    <row r="2" spans="1:9" ht="14.45" customHeight="1" x14ac:dyDescent="0.25">
      <c r="A2" t="s">
        <v>8</v>
      </c>
    </row>
    <row r="3" spans="1:9" x14ac:dyDescent="0.25">
      <c r="A3" t="s">
        <v>12</v>
      </c>
    </row>
    <row r="4" spans="1:9" x14ac:dyDescent="0.25">
      <c r="A4" t="s">
        <v>9</v>
      </c>
    </row>
    <row r="5" spans="1:9" x14ac:dyDescent="0.25">
      <c r="A5" t="s">
        <v>15</v>
      </c>
    </row>
    <row r="6" spans="1:9" x14ac:dyDescent="0.25">
      <c r="A6" t="s">
        <v>16</v>
      </c>
    </row>
    <row r="7" spans="1:9" ht="28.9" customHeight="1" x14ac:dyDescent="0.25"/>
    <row r="9" spans="1:9" x14ac:dyDescent="0.25">
      <c r="A9" t="s">
        <v>29</v>
      </c>
      <c r="B9" t="s">
        <v>68</v>
      </c>
      <c r="C9" t="s">
        <v>69</v>
      </c>
      <c r="D9" t="s">
        <v>32</v>
      </c>
      <c r="F9" s="41"/>
      <c r="G9" s="42"/>
      <c r="H9" s="43"/>
    </row>
    <row r="10" spans="1:9" ht="15.75" thickBot="1" x14ac:dyDescent="0.3">
      <c r="A10" s="19" t="s">
        <v>34</v>
      </c>
      <c r="B10" s="18">
        <v>37.590000000000003</v>
      </c>
      <c r="C10" s="18">
        <v>0</v>
      </c>
      <c r="D10" s="18">
        <v>12</v>
      </c>
      <c r="F10" s="41"/>
      <c r="G10" s="42"/>
      <c r="H10" s="43"/>
      <c r="I10" s="7"/>
    </row>
    <row r="11" spans="1:9" ht="15.75" thickBot="1" x14ac:dyDescent="0.3">
      <c r="A11" s="19" t="s">
        <v>35</v>
      </c>
      <c r="B11" s="18">
        <v>46.27</v>
      </c>
      <c r="C11" s="18">
        <v>96.18</v>
      </c>
      <c r="D11" s="18">
        <v>12</v>
      </c>
      <c r="F11" s="41"/>
      <c r="G11" s="42"/>
      <c r="H11" s="43"/>
    </row>
    <row r="12" spans="1:9" ht="15.75" thickBot="1" x14ac:dyDescent="0.3">
      <c r="A12" s="19" t="s">
        <v>36</v>
      </c>
      <c r="B12" s="18">
        <v>42.25</v>
      </c>
      <c r="C12" s="18">
        <v>86.4</v>
      </c>
      <c r="D12" s="18">
        <v>15</v>
      </c>
      <c r="F12" s="41"/>
      <c r="G12" s="42"/>
      <c r="H12" s="43"/>
    </row>
    <row r="13" spans="1:9" ht="15.75" thickBot="1" x14ac:dyDescent="0.3">
      <c r="A13" s="19" t="s">
        <v>37</v>
      </c>
      <c r="B13" s="18">
        <v>41.05</v>
      </c>
      <c r="C13" s="18">
        <v>83.39</v>
      </c>
      <c r="D13" s="18">
        <v>15</v>
      </c>
    </row>
    <row r="14" spans="1:9" ht="15.75" thickBot="1" x14ac:dyDescent="0.3">
      <c r="A14" s="19" t="s">
        <v>38</v>
      </c>
      <c r="B14" s="18">
        <v>43.06</v>
      </c>
      <c r="C14" s="18">
        <v>87.85</v>
      </c>
      <c r="D14" s="18">
        <v>12</v>
      </c>
      <c r="E14" t="s">
        <v>96</v>
      </c>
    </row>
    <row r="15" spans="1:9" ht="15.75" thickBot="1" x14ac:dyDescent="0.3">
      <c r="A15" s="19" t="s">
        <v>39</v>
      </c>
      <c r="B15" s="18">
        <v>41.8</v>
      </c>
      <c r="C15" s="18">
        <v>110.33</v>
      </c>
      <c r="D15" s="18">
        <v>18</v>
      </c>
    </row>
    <row r="16" spans="1:9" ht="12.6" customHeight="1" thickBot="1" x14ac:dyDescent="0.3">
      <c r="A16" s="19" t="s">
        <v>31</v>
      </c>
      <c r="B16" s="18">
        <v>44.43</v>
      </c>
      <c r="C16" s="18">
        <v>97.81</v>
      </c>
      <c r="D16" s="18">
        <v>13</v>
      </c>
    </row>
    <row r="18" spans="1:8" x14ac:dyDescent="0.25">
      <c r="A18" s="1"/>
      <c r="B18" s="1" t="s">
        <v>8</v>
      </c>
      <c r="C18" s="1" t="s">
        <v>16</v>
      </c>
      <c r="D18" s="1"/>
      <c r="E18" s="1"/>
      <c r="F18" s="1"/>
      <c r="G18" s="1"/>
    </row>
    <row r="19" spans="1:8" x14ac:dyDescent="0.25">
      <c r="A19" s="44" t="s">
        <v>28</v>
      </c>
      <c r="B19" s="16" t="s">
        <v>62</v>
      </c>
      <c r="C19" s="1" t="s">
        <v>22</v>
      </c>
      <c r="D19" s="1" t="s">
        <v>23</v>
      </c>
      <c r="E19" s="1" t="s">
        <v>24</v>
      </c>
      <c r="F19" s="1" t="s">
        <v>25</v>
      </c>
      <c r="G19" s="1" t="s">
        <v>26</v>
      </c>
      <c r="H19" t="s">
        <v>15</v>
      </c>
    </row>
    <row r="20" spans="1:8" x14ac:dyDescent="0.25">
      <c r="A20" s="44" t="s">
        <v>63</v>
      </c>
      <c r="B20" s="16">
        <v>59.1</v>
      </c>
      <c r="C20" s="24">
        <v>1</v>
      </c>
      <c r="D20" s="16">
        <v>1.02</v>
      </c>
      <c r="E20" s="17">
        <f>1.02*D20</f>
        <v>1.0404</v>
      </c>
      <c r="F20" s="17">
        <f t="shared" ref="F20:G20" si="0">1.02*E20</f>
        <v>1.0612079999999999</v>
      </c>
      <c r="G20" s="17">
        <f t="shared" si="0"/>
        <v>1.08243216</v>
      </c>
      <c r="H20" s="43">
        <v>29500</v>
      </c>
    </row>
    <row r="21" spans="1:8" x14ac:dyDescent="0.25">
      <c r="A21" s="44" t="s">
        <v>64</v>
      </c>
      <c r="B21" s="16">
        <v>59.1</v>
      </c>
      <c r="C21" s="17">
        <v>1</v>
      </c>
      <c r="D21" s="23">
        <v>1.04</v>
      </c>
      <c r="E21" s="17">
        <f>1.04*1.02</f>
        <v>1.0608</v>
      </c>
      <c r="F21" s="17">
        <f>1.02*E21</f>
        <v>1.0820160000000001</v>
      </c>
      <c r="G21" s="17">
        <f>1.02*F21</f>
        <v>1.10365632</v>
      </c>
      <c r="H21" s="43">
        <v>30000</v>
      </c>
    </row>
    <row r="22" spans="1:8" x14ac:dyDescent="0.25">
      <c r="A22" s="44" t="s">
        <v>65</v>
      </c>
      <c r="B22" s="16">
        <v>59.1</v>
      </c>
      <c r="C22" s="17">
        <v>1</v>
      </c>
      <c r="D22" s="16">
        <v>1.1000000000000001</v>
      </c>
      <c r="E22" s="24">
        <f>D22*1.02</f>
        <v>1.1220000000000001</v>
      </c>
      <c r="F22" s="17">
        <f t="shared" ref="F22:G22" si="1">E22*1.02</f>
        <v>1.1444400000000001</v>
      </c>
      <c r="G22" s="17">
        <f t="shared" si="1"/>
        <v>1.1673288000000002</v>
      </c>
      <c r="H22" s="43">
        <v>32500</v>
      </c>
    </row>
    <row r="23" spans="1:8" x14ac:dyDescent="0.25">
      <c r="A23" s="45" t="s">
        <v>66</v>
      </c>
      <c r="B23" s="16">
        <v>59.1</v>
      </c>
      <c r="C23" s="47">
        <v>1</v>
      </c>
      <c r="D23" s="46">
        <v>1.07</v>
      </c>
      <c r="E23" s="47">
        <f>D23*1.02</f>
        <v>1.0914000000000001</v>
      </c>
      <c r="F23" s="48">
        <f t="shared" ref="F23:G23" si="2">E23*1.02</f>
        <v>1.1132280000000001</v>
      </c>
      <c r="G23" s="47">
        <f t="shared" si="2"/>
        <v>1.1354925600000001</v>
      </c>
      <c r="H23" s="49">
        <v>34000</v>
      </c>
    </row>
    <row r="26" spans="1:8" x14ac:dyDescent="0.25">
      <c r="A26" s="8" t="s">
        <v>18</v>
      </c>
      <c r="B26" s="9"/>
    </row>
    <row r="27" spans="1:8" x14ac:dyDescent="0.25">
      <c r="A27" s="9" t="s">
        <v>19</v>
      </c>
      <c r="B27" s="10">
        <v>0.56999999999999995</v>
      </c>
    </row>
    <row r="28" spans="1:8" x14ac:dyDescent="0.25">
      <c r="A28" s="9" t="s">
        <v>20</v>
      </c>
      <c r="B28" s="11">
        <v>2.1000000000000001E-2</v>
      </c>
    </row>
    <row r="29" spans="1:8" x14ac:dyDescent="0.25">
      <c r="A29" s="9" t="s">
        <v>21</v>
      </c>
      <c r="B29" s="12">
        <v>0.12</v>
      </c>
    </row>
    <row r="31" spans="1:8" x14ac:dyDescent="0.25">
      <c r="A31" s="9" t="s">
        <v>27</v>
      </c>
    </row>
    <row r="32" spans="1:8" x14ac:dyDescent="0.25">
      <c r="A32" t="s">
        <v>7</v>
      </c>
      <c r="B32" t="s">
        <v>12</v>
      </c>
      <c r="C32" t="s">
        <v>22</v>
      </c>
      <c r="D32" t="s">
        <v>23</v>
      </c>
      <c r="E32" t="s">
        <v>24</v>
      </c>
      <c r="F32" t="s">
        <v>25</v>
      </c>
      <c r="G32" t="s">
        <v>26</v>
      </c>
    </row>
    <row r="33" spans="1:7" x14ac:dyDescent="0.25">
      <c r="A33" t="s">
        <v>1</v>
      </c>
      <c r="B33" s="18">
        <v>1.4</v>
      </c>
      <c r="C33" s="18">
        <v>1.4</v>
      </c>
      <c r="D33" s="18">
        <v>1.4</v>
      </c>
      <c r="E33" s="18">
        <v>1.4</v>
      </c>
      <c r="F33" s="18">
        <v>1.4</v>
      </c>
      <c r="G33" s="18">
        <v>1.4</v>
      </c>
    </row>
    <row r="34" spans="1:7" x14ac:dyDescent="0.25">
      <c r="A34" t="s">
        <v>2</v>
      </c>
      <c r="B34" s="18">
        <v>1.4</v>
      </c>
      <c r="C34" s="18">
        <v>1.4</v>
      </c>
      <c r="D34" s="18">
        <v>1.4</v>
      </c>
      <c r="E34" s="18">
        <v>1.4</v>
      </c>
      <c r="F34" s="18">
        <v>1.4</v>
      </c>
      <c r="G34" s="18">
        <v>1.4</v>
      </c>
    </row>
    <row r="35" spans="1:7" x14ac:dyDescent="0.25">
      <c r="A35" t="s">
        <v>0</v>
      </c>
      <c r="B35" s="18">
        <v>1.4</v>
      </c>
      <c r="C35" s="18">
        <v>1.4</v>
      </c>
      <c r="D35" s="18">
        <v>1.4</v>
      </c>
      <c r="E35" s="18">
        <v>1.4</v>
      </c>
      <c r="F35" s="18">
        <v>1.4</v>
      </c>
      <c r="G35" s="18">
        <v>1.4</v>
      </c>
    </row>
    <row r="36" spans="1:7" x14ac:dyDescent="0.25">
      <c r="A36" t="s">
        <v>3</v>
      </c>
      <c r="B36" s="18">
        <v>1.4</v>
      </c>
      <c r="C36" s="18">
        <v>1.4</v>
      </c>
      <c r="D36" s="18">
        <v>1.4</v>
      </c>
      <c r="E36" s="18">
        <v>1.4</v>
      </c>
      <c r="F36" s="18">
        <v>1.4</v>
      </c>
      <c r="G36" s="18">
        <v>1.4</v>
      </c>
    </row>
    <row r="37" spans="1:7" x14ac:dyDescent="0.25">
      <c r="A37" t="s">
        <v>4</v>
      </c>
      <c r="B37" s="18">
        <v>1.4</v>
      </c>
      <c r="C37" s="18">
        <v>1.4</v>
      </c>
      <c r="D37" s="18">
        <v>1.4</v>
      </c>
      <c r="E37" s="18">
        <v>1.4</v>
      </c>
      <c r="F37" s="18">
        <v>1.4</v>
      </c>
      <c r="G37" s="18">
        <v>1.4</v>
      </c>
    </row>
    <row r="38" spans="1:7" x14ac:dyDescent="0.25">
      <c r="A38" t="s">
        <v>5</v>
      </c>
      <c r="B38" s="18">
        <v>1.4</v>
      </c>
      <c r="C38" s="18">
        <v>1.4</v>
      </c>
      <c r="D38" s="18">
        <v>1.4</v>
      </c>
      <c r="E38" s="18">
        <v>1.4</v>
      </c>
      <c r="F38" s="18">
        <v>1.4</v>
      </c>
      <c r="G38" s="18">
        <v>1.4</v>
      </c>
    </row>
    <row r="39" spans="1:7" x14ac:dyDescent="0.25">
      <c r="A39" t="s">
        <v>6</v>
      </c>
      <c r="B39" s="18">
        <v>1.4</v>
      </c>
      <c r="C39" s="18">
        <v>1.4</v>
      </c>
      <c r="D39" s="18">
        <v>1.4</v>
      </c>
      <c r="E39" s="18">
        <v>1.4</v>
      </c>
      <c r="F39" s="18">
        <v>1.4</v>
      </c>
      <c r="G39" s="18">
        <v>1.4</v>
      </c>
    </row>
    <row r="41" spans="1:7" x14ac:dyDescent="0.25">
      <c r="A41" t="s">
        <v>17</v>
      </c>
    </row>
    <row r="42" spans="1:7" x14ac:dyDescent="0.25">
      <c r="A42" t="s">
        <v>7</v>
      </c>
      <c r="B42" t="s">
        <v>22</v>
      </c>
      <c r="C42" t="s">
        <v>23</v>
      </c>
      <c r="D42" t="s">
        <v>24</v>
      </c>
      <c r="E42" t="s">
        <v>25</v>
      </c>
      <c r="F42" t="s">
        <v>26</v>
      </c>
    </row>
    <row r="43" spans="1:7" x14ac:dyDescent="0.25">
      <c r="A43" t="s">
        <v>1</v>
      </c>
      <c r="B43" s="18">
        <v>1.1499999999999999</v>
      </c>
      <c r="C43" s="18">
        <f>Table58[[#This Row],[2019]]*1.02</f>
        <v>1.1729999999999998</v>
      </c>
      <c r="D43" s="18">
        <f>Table58[[#This Row],[2020]]*1.02</f>
        <v>1.1964599999999999</v>
      </c>
      <c r="E43" s="18">
        <f>Table58[[#This Row],[2021]]*1.02</f>
        <v>1.2203891999999998</v>
      </c>
      <c r="F43" s="18">
        <f>Table58[[#This Row],[2022]]*1.02</f>
        <v>1.2447969839999999</v>
      </c>
    </row>
    <row r="44" spans="1:7" x14ac:dyDescent="0.25">
      <c r="A44" t="s">
        <v>2</v>
      </c>
      <c r="B44" s="18">
        <v>1.1599999999999999</v>
      </c>
      <c r="C44" s="18">
        <f>Table58[[#This Row],[2019]]*1.02</f>
        <v>1.1832</v>
      </c>
      <c r="D44" s="18">
        <f>Table58[[#This Row],[2020]]*1.02</f>
        <v>1.2068640000000002</v>
      </c>
      <c r="E44" s="18">
        <f>Table58[[#This Row],[2021]]*1.02</f>
        <v>1.2310012800000001</v>
      </c>
      <c r="F44" s="18">
        <f>Table58[[#This Row],[2022]]*1.02</f>
        <v>1.2556213056000001</v>
      </c>
    </row>
    <row r="45" spans="1:7" x14ac:dyDescent="0.25">
      <c r="A45" t="s">
        <v>0</v>
      </c>
      <c r="B45" s="18">
        <v>1.17</v>
      </c>
      <c r="C45" s="18">
        <f>Table58[[#This Row],[2019]]*1.02</f>
        <v>1.1934</v>
      </c>
      <c r="D45" s="18">
        <f>Table58[[#This Row],[2020]]*1.02</f>
        <v>1.217268</v>
      </c>
      <c r="E45" s="18">
        <f>Table58[[#This Row],[2021]]*1.02</f>
        <v>1.2416133600000001</v>
      </c>
      <c r="F45" s="18">
        <f>Table58[[#This Row],[2022]]*1.02</f>
        <v>1.2664456272000002</v>
      </c>
    </row>
    <row r="46" spans="1:7" x14ac:dyDescent="0.25">
      <c r="A46" t="s">
        <v>3</v>
      </c>
      <c r="B46" s="18">
        <v>1.18</v>
      </c>
      <c r="C46" s="18">
        <f>Table58[[#This Row],[2019]]*1.02</f>
        <v>1.2036</v>
      </c>
      <c r="D46" s="18">
        <f>Table58[[#This Row],[2020]]*1.02</f>
        <v>1.2276720000000001</v>
      </c>
      <c r="E46" s="18">
        <f>Table58[[#This Row],[2021]]*1.02</f>
        <v>1.2522254400000001</v>
      </c>
      <c r="F46" s="18">
        <f>Table58[[#This Row],[2022]]*1.02</f>
        <v>1.2772699488000001</v>
      </c>
    </row>
    <row r="47" spans="1:7" x14ac:dyDescent="0.25">
      <c r="A47" t="s">
        <v>4</v>
      </c>
      <c r="B47" s="18">
        <v>1.19</v>
      </c>
      <c r="C47" s="18">
        <f>Table58[[#This Row],[2019]]*1.02</f>
        <v>1.2138</v>
      </c>
      <c r="D47" s="18">
        <f>Table58[[#This Row],[2020]]*1.02</f>
        <v>1.238076</v>
      </c>
      <c r="E47" s="18">
        <f>Table58[[#This Row],[2021]]*1.02</f>
        <v>1.2628375199999999</v>
      </c>
      <c r="F47" s="18">
        <f>Table58[[#This Row],[2022]]*1.02</f>
        <v>1.2880942704</v>
      </c>
    </row>
    <row r="48" spans="1:7" x14ac:dyDescent="0.25">
      <c r="A48" t="s">
        <v>5</v>
      </c>
      <c r="B48" s="18">
        <v>1.2</v>
      </c>
      <c r="C48" s="18">
        <f>Table58[[#This Row],[2019]]*1.02</f>
        <v>1.224</v>
      </c>
      <c r="D48" s="18">
        <f>Table58[[#This Row],[2020]]*1.02</f>
        <v>1.24848</v>
      </c>
      <c r="E48" s="18">
        <f>Table58[[#This Row],[2021]]*1.02</f>
        <v>1.2734496</v>
      </c>
      <c r="F48" s="18">
        <f>Table58[[#This Row],[2022]]*1.02</f>
        <v>1.2989185919999999</v>
      </c>
    </row>
    <row r="49" spans="1:6" x14ac:dyDescent="0.25">
      <c r="A49" t="s">
        <v>6</v>
      </c>
      <c r="B49" s="18">
        <v>1.21</v>
      </c>
      <c r="C49" s="18">
        <f>Table58[[#This Row],[2019]]*1.02</f>
        <v>1.2342</v>
      </c>
      <c r="D49" s="18">
        <f>Table58[[#This Row],[2020]]*1.02</f>
        <v>1.2588839999999999</v>
      </c>
      <c r="E49" s="18">
        <f>Table58[[#This Row],[2021]]*1.02</f>
        <v>1.28406168</v>
      </c>
      <c r="F49" s="18">
        <f>Table58[[#This Row],[2022]]*1.02</f>
        <v>1.3097429136000001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>
      <selection activeCell="A17" sqref="A17"/>
    </sheetView>
  </sheetViews>
  <sheetFormatPr defaultRowHeight="15" x14ac:dyDescent="0.25"/>
  <cols>
    <col min="1" max="1" width="38.28515625" bestFit="1" customWidth="1"/>
    <col min="2" max="2" width="10.28515625" bestFit="1" customWidth="1"/>
    <col min="3" max="3" width="9.42578125" bestFit="1" customWidth="1"/>
  </cols>
  <sheetData>
    <row r="1" spans="1:4" x14ac:dyDescent="0.25">
      <c r="A1" t="s">
        <v>40</v>
      </c>
      <c r="B1" t="s">
        <v>54</v>
      </c>
      <c r="C1" t="s">
        <v>55</v>
      </c>
      <c r="D1" t="s">
        <v>13</v>
      </c>
    </row>
    <row r="2" spans="1:4" ht="15.75" thickBot="1" x14ac:dyDescent="0.3">
      <c r="A2" s="52" t="s">
        <v>34</v>
      </c>
      <c r="B2" s="20">
        <v>-3664763.3</v>
      </c>
      <c r="C2" s="20">
        <v>-444504.1</v>
      </c>
      <c r="D2" s="40">
        <v>12</v>
      </c>
    </row>
    <row r="3" spans="1:4" ht="15.75" thickBot="1" x14ac:dyDescent="0.3">
      <c r="A3" s="52" t="s">
        <v>35</v>
      </c>
      <c r="B3" s="20">
        <v>-19063586.77</v>
      </c>
      <c r="C3" s="20">
        <v>-2619109.2599999998</v>
      </c>
      <c r="D3" s="40">
        <v>14</v>
      </c>
    </row>
    <row r="4" spans="1:4" ht="15.75" thickBot="1" x14ac:dyDescent="0.3">
      <c r="A4" s="52" t="s">
        <v>36</v>
      </c>
      <c r="B4" s="20">
        <v>-54270409.060000002</v>
      </c>
      <c r="C4" s="20">
        <v>-9574709.9399999995</v>
      </c>
      <c r="D4" s="40">
        <v>17</v>
      </c>
    </row>
    <row r="5" spans="1:4" ht="15.75" thickBot="1" x14ac:dyDescent="0.3">
      <c r="A5" s="52" t="s">
        <v>37</v>
      </c>
      <c r="B5" s="20">
        <v>-33502230.960000001</v>
      </c>
      <c r="C5" s="20">
        <v>-6419307.5700000003</v>
      </c>
      <c r="D5" s="40">
        <v>19</v>
      </c>
    </row>
    <row r="6" spans="1:4" ht="15.75" thickBot="1" x14ac:dyDescent="0.3">
      <c r="A6" s="52" t="s">
        <v>38</v>
      </c>
      <c r="B6" s="20">
        <v>-21102120.649999999</v>
      </c>
      <c r="C6" s="20">
        <v>-3391418.92</v>
      </c>
      <c r="D6" s="40">
        <v>16</v>
      </c>
    </row>
    <row r="7" spans="1:4" ht="15.75" thickBot="1" x14ac:dyDescent="0.3">
      <c r="A7" s="52" t="s">
        <v>39</v>
      </c>
      <c r="B7" s="20">
        <v>-32745410.690000001</v>
      </c>
      <c r="C7" s="20">
        <v>-4007650.14</v>
      </c>
      <c r="D7" s="40">
        <v>16</v>
      </c>
    </row>
    <row r="8" spans="1:4" ht="15.75" thickBot="1" x14ac:dyDescent="0.3">
      <c r="A8" s="52" t="s">
        <v>31</v>
      </c>
      <c r="B8" s="20">
        <v>-46741216.57</v>
      </c>
      <c r="C8" s="20">
        <v>-7088623.6600000001</v>
      </c>
      <c r="D8" s="40">
        <v>17</v>
      </c>
    </row>
    <row r="9" spans="1:4" ht="15.75" thickBot="1" x14ac:dyDescent="0.3">
      <c r="A9" s="21" t="s">
        <v>33</v>
      </c>
      <c r="B9" s="22">
        <v>-228130290.36000001</v>
      </c>
      <c r="C9" s="22">
        <v>-40563713.409999996</v>
      </c>
      <c r="D9" s="40">
        <f t="shared" ref="D9" si="0">C9/B9*100</f>
        <v>17.780941472519324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5"/>
  <sheetViews>
    <sheetView workbookViewId="0">
      <selection activeCell="F14" sqref="F14"/>
    </sheetView>
  </sheetViews>
  <sheetFormatPr defaultRowHeight="15" x14ac:dyDescent="0.25"/>
  <cols>
    <col min="1" max="1" width="21" customWidth="1"/>
    <col min="2" max="2" width="7.42578125" bestFit="1" customWidth="1"/>
    <col min="4" max="4" width="7.28515625" bestFit="1" customWidth="1"/>
    <col min="6" max="9" width="9.85546875" bestFit="1" customWidth="1"/>
    <col min="11" max="13" width="9.85546875" bestFit="1" customWidth="1"/>
    <col min="15" max="17" width="9.85546875" bestFit="1" customWidth="1"/>
  </cols>
  <sheetData>
    <row r="1" spans="1:17" x14ac:dyDescent="0.25">
      <c r="A1" s="25" t="s">
        <v>7</v>
      </c>
      <c r="B1" s="66" t="s">
        <v>41</v>
      </c>
      <c r="C1" s="67"/>
      <c r="D1" s="66" t="s">
        <v>34</v>
      </c>
      <c r="E1" s="67"/>
      <c r="F1" s="66" t="s">
        <v>35</v>
      </c>
      <c r="G1" s="67"/>
      <c r="H1" s="66" t="s">
        <v>36</v>
      </c>
      <c r="I1" s="67"/>
      <c r="J1" s="66" t="s">
        <v>37</v>
      </c>
      <c r="K1" s="67"/>
      <c r="L1" s="66" t="s">
        <v>38</v>
      </c>
      <c r="M1" s="67"/>
      <c r="N1" s="66" t="s">
        <v>39</v>
      </c>
      <c r="O1" s="67"/>
      <c r="P1" s="66" t="s">
        <v>31</v>
      </c>
      <c r="Q1" s="67"/>
    </row>
    <row r="2" spans="1:17" x14ac:dyDescent="0.25">
      <c r="A2" s="26"/>
      <c r="B2" s="27" t="s">
        <v>42</v>
      </c>
      <c r="C2" s="27" t="s">
        <v>43</v>
      </c>
      <c r="D2" s="27" t="s">
        <v>42</v>
      </c>
      <c r="E2" s="27" t="s">
        <v>43</v>
      </c>
      <c r="F2" s="27" t="s">
        <v>42</v>
      </c>
      <c r="G2" s="27" t="s">
        <v>43</v>
      </c>
      <c r="H2" s="27" t="s">
        <v>42</v>
      </c>
      <c r="I2" s="27" t="s">
        <v>43</v>
      </c>
      <c r="J2" s="27" t="s">
        <v>42</v>
      </c>
      <c r="K2" s="27" t="s">
        <v>43</v>
      </c>
      <c r="L2" s="27" t="s">
        <v>42</v>
      </c>
      <c r="M2" s="27" t="s">
        <v>43</v>
      </c>
      <c r="N2" s="27" t="s">
        <v>42</v>
      </c>
      <c r="O2" s="27" t="s">
        <v>43</v>
      </c>
      <c r="P2" s="27" t="s">
        <v>42</v>
      </c>
      <c r="Q2" s="27" t="s">
        <v>43</v>
      </c>
    </row>
    <row r="3" spans="1:17" x14ac:dyDescent="0.25">
      <c r="A3" s="28" t="s">
        <v>44</v>
      </c>
      <c r="B3" s="29">
        <v>452604.19000000134</v>
      </c>
      <c r="C3" s="29">
        <v>1200095.3599999994</v>
      </c>
      <c r="D3" s="29">
        <v>0</v>
      </c>
      <c r="E3" s="29">
        <v>2556826.2000000011</v>
      </c>
      <c r="F3" s="29">
        <v>31469067.780000001</v>
      </c>
      <c r="G3" s="29">
        <v>19758653.509999998</v>
      </c>
      <c r="H3" s="29">
        <v>24333327.859999999</v>
      </c>
      <c r="I3" s="29">
        <v>56087772.420000002</v>
      </c>
      <c r="J3" s="29">
        <v>6617316.04</v>
      </c>
      <c r="K3" s="29">
        <v>33394766.830000002</v>
      </c>
      <c r="L3" s="29">
        <v>16055254.82</v>
      </c>
      <c r="M3" s="29">
        <v>20432973.689999998</v>
      </c>
      <c r="N3" s="29">
        <v>7124914.9399999995</v>
      </c>
      <c r="O3" s="29">
        <v>30731136.640000001</v>
      </c>
      <c r="P3" s="29">
        <v>14582964.530000001</v>
      </c>
      <c r="Q3" s="29">
        <v>45993143.239999995</v>
      </c>
    </row>
    <row r="4" spans="1:17" x14ac:dyDescent="0.25">
      <c r="A4" s="28" t="s">
        <v>45</v>
      </c>
      <c r="B4" s="29">
        <v>452604.19000000134</v>
      </c>
      <c r="C4" s="29">
        <v>1200095.3599999994</v>
      </c>
      <c r="D4" s="29">
        <v>0</v>
      </c>
      <c r="E4" s="29">
        <v>2556826.2000000011</v>
      </c>
      <c r="F4" s="29">
        <v>28314336.48</v>
      </c>
      <c r="G4" s="29">
        <v>18554949.039999999</v>
      </c>
      <c r="H4" s="29">
        <v>20721503.859999999</v>
      </c>
      <c r="I4" s="29">
        <v>52372248.420000002</v>
      </c>
      <c r="J4" s="29">
        <v>5942817.04</v>
      </c>
      <c r="K4" s="29">
        <v>31153426.830000002</v>
      </c>
      <c r="L4" s="29">
        <v>14429624.98</v>
      </c>
      <c r="M4" s="29">
        <v>19731215.659999996</v>
      </c>
      <c r="N4" s="29">
        <v>6058252.6600000011</v>
      </c>
      <c r="O4" s="29">
        <v>27644577.660000004</v>
      </c>
      <c r="P4" s="29">
        <v>12496348.210000001</v>
      </c>
      <c r="Q4" s="29">
        <v>42924723.849999994</v>
      </c>
    </row>
    <row r="5" spans="1:17" x14ac:dyDescent="0.25">
      <c r="A5" s="30" t="s">
        <v>46</v>
      </c>
      <c r="B5" s="31">
        <v>118848.94935808626</v>
      </c>
      <c r="C5" s="31">
        <v>276583.46480726096</v>
      </c>
      <c r="D5" s="31">
        <v>0</v>
      </c>
      <c r="E5" s="31">
        <v>589266.38071993168</v>
      </c>
      <c r="F5" s="31">
        <v>8263435.7470959192</v>
      </c>
      <c r="G5" s="31">
        <v>4553735.5029203268</v>
      </c>
      <c r="H5" s="31">
        <v>6389667.8697270593</v>
      </c>
      <c r="I5" s="31">
        <v>12926431.470616419</v>
      </c>
      <c r="J5" s="31">
        <v>1737635.3915866525</v>
      </c>
      <c r="K5" s="31">
        <v>7696421.9878926929</v>
      </c>
      <c r="L5" s="31">
        <v>4215935.7098159986</v>
      </c>
      <c r="M5" s="31">
        <v>4709144.6628839616</v>
      </c>
      <c r="N5" s="31">
        <v>1870925.3550762087</v>
      </c>
      <c r="O5" s="31">
        <v>7082540.7152283071</v>
      </c>
      <c r="P5" s="31">
        <v>3829328.2545986446</v>
      </c>
      <c r="Q5" s="31">
        <v>10599943.4200761</v>
      </c>
    </row>
    <row r="6" spans="1:17" x14ac:dyDescent="0.25">
      <c r="A6" s="30" t="s">
        <v>47</v>
      </c>
      <c r="B6" s="31">
        <v>114801.08788722313</v>
      </c>
      <c r="C6" s="31">
        <v>130918.62505782253</v>
      </c>
      <c r="D6" s="31">
        <v>0</v>
      </c>
      <c r="E6" s="31">
        <v>278924.64363483374</v>
      </c>
      <c r="F6" s="31">
        <v>7981992.4246409452</v>
      </c>
      <c r="G6" s="31">
        <v>2155475.1703423969</v>
      </c>
      <c r="H6" s="31">
        <v>6172042.9725682978</v>
      </c>
      <c r="I6" s="31">
        <v>6118625.4797139317</v>
      </c>
      <c r="J6" s="31">
        <v>1678453.4855622284</v>
      </c>
      <c r="K6" s="31">
        <v>3643041.2975767036</v>
      </c>
      <c r="L6" s="31">
        <v>4072345.6838580691</v>
      </c>
      <c r="M6" s="31">
        <v>2229036.883650199</v>
      </c>
      <c r="N6" s="31">
        <v>1807203.7428905081</v>
      </c>
      <c r="O6" s="31">
        <v>3352465.3868946498</v>
      </c>
      <c r="P6" s="31">
        <v>3698905.6435044995</v>
      </c>
      <c r="Q6" s="31">
        <v>5017400.5131294625</v>
      </c>
    </row>
    <row r="7" spans="1:17" x14ac:dyDescent="0.25">
      <c r="A7" s="32" t="s">
        <v>48</v>
      </c>
      <c r="B7" s="31">
        <v>0</v>
      </c>
      <c r="C7" s="31">
        <v>0</v>
      </c>
      <c r="D7" s="31">
        <v>0</v>
      </c>
      <c r="E7" s="31">
        <v>0</v>
      </c>
      <c r="F7" s="31">
        <v>5056501</v>
      </c>
      <c r="G7" s="31">
        <v>2250822</v>
      </c>
      <c r="H7" s="31">
        <v>5151806</v>
      </c>
      <c r="I7" s="31">
        <v>8656824</v>
      </c>
      <c r="J7" s="31">
        <v>767138</v>
      </c>
      <c r="K7" s="31">
        <v>3214227</v>
      </c>
      <c r="L7" s="31">
        <v>2744272</v>
      </c>
      <c r="M7" s="31">
        <v>2064892</v>
      </c>
      <c r="N7" s="31">
        <v>1002174</v>
      </c>
      <c r="O7" s="31">
        <v>2979402</v>
      </c>
      <c r="P7" s="31">
        <v>2536711</v>
      </c>
      <c r="Q7" s="31">
        <v>4971900</v>
      </c>
    </row>
    <row r="8" spans="1:17" ht="15.75" thickBot="1" x14ac:dyDescent="0.3">
      <c r="A8" s="33" t="s">
        <v>49</v>
      </c>
      <c r="B8" s="34">
        <v>233650.03724530939</v>
      </c>
      <c r="C8" s="34">
        <v>407502.08986508346</v>
      </c>
      <c r="D8" s="34">
        <v>0</v>
      </c>
      <c r="E8" s="34">
        <v>868191.02435476542</v>
      </c>
      <c r="F8" s="34">
        <v>21301929.171736866</v>
      </c>
      <c r="G8" s="34">
        <v>8960032.6732627228</v>
      </c>
      <c r="H8" s="34">
        <v>17713516.842295356</v>
      </c>
      <c r="I8" s="34">
        <v>27701880.950330351</v>
      </c>
      <c r="J8" s="34">
        <v>4183226.8771488806</v>
      </c>
      <c r="K8" s="34">
        <v>14553690.285469396</v>
      </c>
      <c r="L8" s="34">
        <v>11032553.393674068</v>
      </c>
      <c r="M8" s="34">
        <v>9003073.5465341602</v>
      </c>
      <c r="N8" s="34">
        <v>4680303.0979667166</v>
      </c>
      <c r="O8" s="34">
        <v>13414408.102122957</v>
      </c>
      <c r="P8" s="34">
        <v>10064944.898103144</v>
      </c>
      <c r="Q8" s="34">
        <v>20589243.933205564</v>
      </c>
    </row>
    <row r="9" spans="1:17" x14ac:dyDescent="0.25">
      <c r="A9" s="35" t="s">
        <v>50</v>
      </c>
    </row>
    <row r="10" spans="1:17" x14ac:dyDescent="0.25">
      <c r="A10" s="36" t="s">
        <v>51</v>
      </c>
      <c r="B10" s="37">
        <v>0.26258914960130153</v>
      </c>
      <c r="C10" s="37">
        <v>0.23046790615644169</v>
      </c>
      <c r="D10" s="37" t="e">
        <v>#DIV/0!</v>
      </c>
      <c r="E10" s="37">
        <v>0.23046790615644169</v>
      </c>
      <c r="F10" s="37">
        <v>0.29184634974345403</v>
      </c>
      <c r="G10" s="37">
        <v>0.24541891724431958</v>
      </c>
      <c r="H10" s="37">
        <v>0.30835927319259054</v>
      </c>
      <c r="I10" s="37">
        <v>0.2468183410219992</v>
      </c>
      <c r="J10" s="37">
        <v>0.29239254378705432</v>
      </c>
      <c r="K10" s="37">
        <v>0.24704896928004155</v>
      </c>
      <c r="L10" s="37">
        <v>0.29217223009325904</v>
      </c>
      <c r="M10" s="37">
        <v>0.23866469983552765</v>
      </c>
      <c r="N10" s="37">
        <v>0.30882260283218499</v>
      </c>
      <c r="O10" s="37">
        <v>0.25619999706041108</v>
      </c>
      <c r="P10" s="37">
        <v>0.30643578349827721</v>
      </c>
      <c r="Q10" s="37">
        <v>0.24694261184108007</v>
      </c>
    </row>
    <row r="11" spans="1:17" x14ac:dyDescent="0.25">
      <c r="A11" s="36" t="s">
        <v>52</v>
      </c>
      <c r="B11" s="37">
        <v>0.25364565866529604</v>
      </c>
      <c r="C11" s="37">
        <v>0.10909018518146975</v>
      </c>
      <c r="D11" s="37" t="e">
        <v>#DIV/0!</v>
      </c>
      <c r="E11" s="37">
        <v>0.10909018518146975</v>
      </c>
      <c r="F11" s="37">
        <v>0.28190639149460817</v>
      </c>
      <c r="G11" s="37">
        <v>0.11616712962647927</v>
      </c>
      <c r="H11" s="37">
        <v>0.29785690335355314</v>
      </c>
      <c r="I11" s="37">
        <v>0.11682953595281086</v>
      </c>
      <c r="J11" s="37">
        <v>0.28243398278373189</v>
      </c>
      <c r="K11" s="37">
        <v>0.11693870203930638</v>
      </c>
      <c r="L11" s="37">
        <v>0.28222117272642167</v>
      </c>
      <c r="M11" s="37">
        <v>0.1129700735149838</v>
      </c>
      <c r="N11" s="37">
        <v>0.2983044525070217</v>
      </c>
      <c r="O11" s="37">
        <v>0.12127026963936802</v>
      </c>
      <c r="P11" s="37">
        <v>0.29599892555366775</v>
      </c>
      <c r="Q11" s="37">
        <v>0.11688835857541488</v>
      </c>
    </row>
    <row r="12" spans="1:17" x14ac:dyDescent="0.25">
      <c r="A12" s="38" t="s">
        <v>53</v>
      </c>
      <c r="B12" s="37">
        <v>0</v>
      </c>
      <c r="C12" s="37">
        <v>0</v>
      </c>
      <c r="D12" s="37" t="e">
        <v>#DIV/0!</v>
      </c>
      <c r="E12" s="37">
        <v>0</v>
      </c>
      <c r="F12" s="37">
        <v>0.17858447799303684</v>
      </c>
      <c r="G12" s="37">
        <v>0.12130574948752325</v>
      </c>
      <c r="H12" s="37">
        <v>0.24862124075583383</v>
      </c>
      <c r="I12" s="37">
        <v>0.16529410634763042</v>
      </c>
      <c r="J12" s="37">
        <v>0.12908659224010033</v>
      </c>
      <c r="K12" s="37">
        <v>0.10317410721907411</v>
      </c>
      <c r="L12" s="37">
        <v>0.19018318243222979</v>
      </c>
      <c r="M12" s="37">
        <v>0.10465102787285638</v>
      </c>
      <c r="N12" s="37">
        <v>0.16542294556595794</v>
      </c>
      <c r="O12" s="37">
        <v>0.10777527646266091</v>
      </c>
      <c r="P12" s="37">
        <v>0.20299618395476832</v>
      </c>
      <c r="Q12" s="37">
        <v>0.11582835145018645</v>
      </c>
    </row>
    <row r="13" spans="1:17" x14ac:dyDescent="0.25">
      <c r="E13" s="39">
        <f>SUM(E10:E12)</f>
        <v>0.33955809133791143</v>
      </c>
      <c r="F13" s="39">
        <f>SUM(F10:F12)</f>
        <v>0.75233721923109909</v>
      </c>
      <c r="G13" s="39">
        <f>SUM(G10:G12)</f>
        <v>0.48289179635832213</v>
      </c>
      <c r="I13" s="39">
        <f>SUM(I10:I12)</f>
        <v>0.52894198332244047</v>
      </c>
      <c r="K13" s="39">
        <f>SUM(K10:K12)</f>
        <v>0.46716177853842206</v>
      </c>
      <c r="M13" s="39">
        <f>SUM(M10:M12)</f>
        <v>0.45628580122336782</v>
      </c>
      <c r="O13" s="39">
        <f>SUM(O10:O12)</f>
        <v>0.48524554316244006</v>
      </c>
      <c r="Q13" s="39">
        <f>SUM(Q10:Q12)</f>
        <v>0.47965932186668137</v>
      </c>
    </row>
    <row r="15" spans="1:17" x14ac:dyDescent="0.25">
      <c r="D15" s="39" t="e">
        <f>SUM(D10:D14)</f>
        <v>#DIV/0!</v>
      </c>
      <c r="F15" s="39">
        <f>SUM(F10:F14)</f>
        <v>1.5046744384621982</v>
      </c>
      <c r="H15" s="39">
        <f>SUM(H10:H14)</f>
        <v>0.85483741730197749</v>
      </c>
      <c r="J15" s="39">
        <f>SUM(J10:J14)</f>
        <v>0.70391311881088647</v>
      </c>
      <c r="L15" s="39">
        <f>SUM(L10:L14)</f>
        <v>0.76457658525191041</v>
      </c>
      <c r="N15" s="39">
        <f>SUM(N10:N14)</f>
        <v>0.77255000090516468</v>
      </c>
      <c r="P15" s="39">
        <f>SUM(P10:P14)</f>
        <v>0.80543089300671333</v>
      </c>
    </row>
    <row r="18" spans="6:11" x14ac:dyDescent="0.25">
      <c r="F18">
        <v>0.75233721923109909</v>
      </c>
    </row>
    <row r="19" spans="6:11" x14ac:dyDescent="0.25">
      <c r="F19">
        <v>0.85483741730197749</v>
      </c>
    </row>
    <row r="20" spans="6:11" x14ac:dyDescent="0.25">
      <c r="F20">
        <v>0.70391311881088647</v>
      </c>
    </row>
    <row r="21" spans="6:11" x14ac:dyDescent="0.25">
      <c r="F21">
        <v>0.76457658525191041</v>
      </c>
    </row>
    <row r="22" spans="6:11" x14ac:dyDescent="0.25">
      <c r="F22">
        <v>0.77255000090516468</v>
      </c>
      <c r="K22" s="37">
        <v>0.24541891724431958</v>
      </c>
    </row>
    <row r="23" spans="6:11" x14ac:dyDescent="0.25">
      <c r="F23">
        <v>0.80543089300671333</v>
      </c>
      <c r="K23" s="37">
        <v>0.11616712962647927</v>
      </c>
    </row>
    <row r="24" spans="6:11" x14ac:dyDescent="0.25">
      <c r="K24" s="37">
        <v>0.12130574948752325</v>
      </c>
    </row>
    <row r="25" spans="6:11" x14ac:dyDescent="0.25">
      <c r="K25" s="39">
        <f>SUM(K22:K24)</f>
        <v>0.48289179635832213</v>
      </c>
    </row>
  </sheetData>
  <mergeCells count="8">
    <mergeCell ref="L1:M1"/>
    <mergeCell ref="N1:O1"/>
    <mergeCell ref="P1:Q1"/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"/>
  <sheetViews>
    <sheetView topLeftCell="B1" workbookViewId="0">
      <selection activeCell="H24" sqref="H24"/>
    </sheetView>
  </sheetViews>
  <sheetFormatPr defaultRowHeight="15" x14ac:dyDescent="0.25"/>
  <cols>
    <col min="1" max="1" width="27.28515625" bestFit="1" customWidth="1"/>
  </cols>
  <sheetData>
    <row r="1" spans="1:17" x14ac:dyDescent="0.25">
      <c r="A1" s="25" t="s">
        <v>7</v>
      </c>
      <c r="B1" s="66" t="s">
        <v>41</v>
      </c>
      <c r="C1" s="67"/>
      <c r="D1" s="66" t="s">
        <v>34</v>
      </c>
      <c r="E1" s="67"/>
      <c r="F1" s="66" t="s">
        <v>35</v>
      </c>
      <c r="G1" s="67"/>
      <c r="H1" s="66" t="s">
        <v>36</v>
      </c>
      <c r="I1" s="67"/>
      <c r="J1" s="66" t="s">
        <v>37</v>
      </c>
      <c r="K1" s="67"/>
      <c r="L1" s="66" t="s">
        <v>38</v>
      </c>
      <c r="M1" s="67"/>
      <c r="N1" s="66" t="s">
        <v>39</v>
      </c>
      <c r="O1" s="67"/>
      <c r="P1" s="66" t="s">
        <v>31</v>
      </c>
      <c r="Q1" s="67"/>
    </row>
    <row r="2" spans="1:17" x14ac:dyDescent="0.25">
      <c r="A2" s="26"/>
      <c r="B2" s="27" t="s">
        <v>94</v>
      </c>
      <c r="C2" s="27" t="s">
        <v>56</v>
      </c>
      <c r="D2" s="27" t="s">
        <v>94</v>
      </c>
      <c r="E2" s="27" t="s">
        <v>56</v>
      </c>
      <c r="F2" s="27" t="s">
        <v>94</v>
      </c>
      <c r="G2" s="27" t="s">
        <v>56</v>
      </c>
      <c r="H2" s="27" t="s">
        <v>94</v>
      </c>
      <c r="I2" s="27" t="s">
        <v>56</v>
      </c>
      <c r="J2" s="27" t="s">
        <v>94</v>
      </c>
      <c r="K2" s="27" t="s">
        <v>56</v>
      </c>
      <c r="L2" s="27" t="s">
        <v>94</v>
      </c>
      <c r="M2" s="27" t="s">
        <v>56</v>
      </c>
      <c r="N2" s="27" t="s">
        <v>94</v>
      </c>
      <c r="O2" s="27" t="s">
        <v>56</v>
      </c>
      <c r="P2" s="27" t="s">
        <v>94</v>
      </c>
      <c r="Q2" s="27" t="s">
        <v>56</v>
      </c>
    </row>
    <row r="3" spans="1:17" x14ac:dyDescent="0.25">
      <c r="A3" s="28" t="s">
        <v>44</v>
      </c>
      <c r="B3" s="29">
        <v>514899</v>
      </c>
      <c r="C3" s="29">
        <v>1469813</v>
      </c>
      <c r="D3" s="29">
        <v>0</v>
      </c>
      <c r="E3" s="29">
        <v>5984609</v>
      </c>
      <c r="F3" s="29">
        <v>32610366</v>
      </c>
      <c r="G3" s="29">
        <v>22660702</v>
      </c>
      <c r="H3" s="29">
        <v>25430568</v>
      </c>
      <c r="I3" s="29">
        <v>60648364</v>
      </c>
      <c r="J3" s="29">
        <v>8306443</v>
      </c>
      <c r="K3" s="29">
        <v>32558694</v>
      </c>
      <c r="L3" s="29">
        <v>23699060</v>
      </c>
      <c r="M3" s="29">
        <v>18604305</v>
      </c>
      <c r="N3" s="29">
        <v>7440435</v>
      </c>
      <c r="O3" s="29">
        <v>33235581</v>
      </c>
      <c r="P3" s="29">
        <v>18567741</v>
      </c>
      <c r="Q3" s="29">
        <v>49057521</v>
      </c>
    </row>
    <row r="4" spans="1:17" x14ac:dyDescent="0.25">
      <c r="A4" s="28" t="s">
        <v>45</v>
      </c>
      <c r="B4" s="29">
        <v>514899</v>
      </c>
      <c r="C4" s="29">
        <v>1469813</v>
      </c>
      <c r="D4" s="29">
        <v>0</v>
      </c>
      <c r="E4" s="29">
        <v>5984609</v>
      </c>
      <c r="F4" s="29">
        <v>28602297</v>
      </c>
      <c r="G4" s="29">
        <v>20919697</v>
      </c>
      <c r="H4" s="29">
        <v>21949008</v>
      </c>
      <c r="I4" s="29">
        <v>54445413</v>
      </c>
      <c r="J4" s="29">
        <v>7647330</v>
      </c>
      <c r="K4" s="29">
        <v>30807504</v>
      </c>
      <c r="L4" s="29">
        <v>20760223</v>
      </c>
      <c r="M4" s="29">
        <v>17097086</v>
      </c>
      <c r="N4" s="29">
        <v>6303372</v>
      </c>
      <c r="O4" s="29">
        <v>29312859</v>
      </c>
      <c r="P4" s="29">
        <v>15547614</v>
      </c>
      <c r="Q4" s="29">
        <v>44738064</v>
      </c>
    </row>
    <row r="5" spans="1:17" x14ac:dyDescent="0.25">
      <c r="A5" s="30" t="s">
        <v>46</v>
      </c>
      <c r="B5" s="31">
        <v>136120.74832414158</v>
      </c>
      <c r="C5" s="31">
        <v>345889.17995096318</v>
      </c>
      <c r="D5" s="31">
        <v>0</v>
      </c>
      <c r="E5" s="31">
        <v>1408350.2454646637</v>
      </c>
      <c r="F5" s="31">
        <v>8621006.1061375979</v>
      </c>
      <c r="G5" s="31">
        <v>5332713.5029375507</v>
      </c>
      <c r="H5" s="31">
        <v>6722926.139821534</v>
      </c>
      <c r="I5" s="31">
        <v>14272300.550701018</v>
      </c>
      <c r="J5" s="31">
        <v>2195924.321219943</v>
      </c>
      <c r="K5" s="31">
        <v>7661995.0755193643</v>
      </c>
      <c r="L5" s="31">
        <v>6265177.7956040511</v>
      </c>
      <c r="M5" s="31">
        <v>4378126.8773698453</v>
      </c>
      <c r="N5" s="31">
        <v>1966983.0006605845</v>
      </c>
      <c r="O5" s="31">
        <v>7821286.0120871235</v>
      </c>
      <c r="P5" s="31">
        <v>4908641.8882321473</v>
      </c>
      <c r="Q5" s="31">
        <v>11544642.555969469</v>
      </c>
    </row>
    <row r="6" spans="1:17" x14ac:dyDescent="0.25">
      <c r="A6" s="30" t="s">
        <v>47</v>
      </c>
      <c r="B6" s="31">
        <v>122722.2694006204</v>
      </c>
      <c r="C6" s="31">
        <v>131416.39689911751</v>
      </c>
      <c r="D6" s="31">
        <v>0</v>
      </c>
      <c r="E6" s="31">
        <v>535085.58682637231</v>
      </c>
      <c r="F6" s="31">
        <v>7772433.2762441402</v>
      </c>
      <c r="G6" s="31">
        <v>2026099.7882347112</v>
      </c>
      <c r="H6" s="31">
        <v>6061182.9059811663</v>
      </c>
      <c r="I6" s="31">
        <v>5422587.4139813362</v>
      </c>
      <c r="J6" s="31">
        <v>1979777.656602358</v>
      </c>
      <c r="K6" s="31">
        <v>2911082.0582080274</v>
      </c>
      <c r="L6" s="31">
        <v>5648491.113522199</v>
      </c>
      <c r="M6" s="31">
        <v>1663416.1828152535</v>
      </c>
      <c r="N6" s="31">
        <v>1773371.2214003233</v>
      </c>
      <c r="O6" s="31">
        <v>2971602.7167189079</v>
      </c>
      <c r="P6" s="31">
        <v>4425480.1682717288</v>
      </c>
      <c r="Q6" s="31">
        <v>4386246.856316274</v>
      </c>
    </row>
    <row r="7" spans="1:17" x14ac:dyDescent="0.25">
      <c r="A7" s="32" t="s">
        <v>48</v>
      </c>
      <c r="B7" s="31">
        <v>0</v>
      </c>
      <c r="C7" s="31">
        <v>0</v>
      </c>
      <c r="D7" s="31">
        <v>0</v>
      </c>
      <c r="E7" s="31">
        <v>0</v>
      </c>
      <c r="F7" s="31">
        <v>5783636.6471081041</v>
      </c>
      <c r="G7" s="31">
        <v>2289839.1071318956</v>
      </c>
      <c r="H7" s="31">
        <v>5188733.5647999998</v>
      </c>
      <c r="I7" s="31">
        <v>7531562.9551999997</v>
      </c>
      <c r="J7" s="31">
        <v>968301.35057280003</v>
      </c>
      <c r="K7" s="31">
        <v>2858114.4119872004</v>
      </c>
      <c r="L7" s="31">
        <v>3451411</v>
      </c>
      <c r="M7" s="31">
        <v>1474279</v>
      </c>
      <c r="N7" s="31">
        <v>1340155</v>
      </c>
      <c r="O7" s="31">
        <v>2857082</v>
      </c>
      <c r="P7" s="31">
        <v>3361257.245511936</v>
      </c>
      <c r="Q7" s="31">
        <v>5721579.6218416635</v>
      </c>
    </row>
    <row r="8" spans="1:17" ht="15.75" thickBot="1" x14ac:dyDescent="0.3">
      <c r="A8" s="33" t="s">
        <v>49</v>
      </c>
      <c r="B8" s="34">
        <v>258843.01772476197</v>
      </c>
      <c r="C8" s="34">
        <v>477305.57685008069</v>
      </c>
      <c r="D8" s="34">
        <v>0</v>
      </c>
      <c r="E8" s="34">
        <v>1943435.8322910359</v>
      </c>
      <c r="F8" s="34">
        <v>22177076.029489841</v>
      </c>
      <c r="G8" s="34">
        <v>9648652.398304157</v>
      </c>
      <c r="H8" s="34">
        <v>17972842.610602699</v>
      </c>
      <c r="I8" s="34">
        <v>27226450.919882357</v>
      </c>
      <c r="J8" s="34">
        <v>5144003.3283951012</v>
      </c>
      <c r="K8" s="34">
        <v>13431191.545714593</v>
      </c>
      <c r="L8" s="34">
        <v>15365079.90912625</v>
      </c>
      <c r="M8" s="34">
        <v>7515822.060185099</v>
      </c>
      <c r="N8" s="34">
        <v>5080509.2220609076</v>
      </c>
      <c r="O8" s="34">
        <v>13649970.728806032</v>
      </c>
      <c r="P8" s="34">
        <v>12695379.302015813</v>
      </c>
      <c r="Q8" s="34">
        <v>21652469.034127407</v>
      </c>
    </row>
    <row r="9" spans="1:17" x14ac:dyDescent="0.25">
      <c r="A9" s="35" t="s">
        <v>50</v>
      </c>
    </row>
    <row r="10" spans="1:17" x14ac:dyDescent="0.25">
      <c r="A10" s="36" t="s">
        <v>51</v>
      </c>
      <c r="B10" s="37">
        <v>0.26318952201709633</v>
      </c>
      <c r="C10" s="37">
        <v>0.23443969037763868</v>
      </c>
      <c r="D10" s="37" t="e">
        <v>#DIV/0!</v>
      </c>
      <c r="E10" s="37">
        <v>0.2344396903776387</v>
      </c>
      <c r="F10" s="37">
        <v>0.29786669688146289</v>
      </c>
      <c r="G10" s="37">
        <v>0.24977085718367573</v>
      </c>
      <c r="H10" s="37">
        <v>0.29906540279150118</v>
      </c>
      <c r="I10" s="37">
        <v>0.25701919566654641</v>
      </c>
      <c r="J10" s="37">
        <v>0.28664356991703055</v>
      </c>
      <c r="K10" s="37">
        <v>0.24303652622964952</v>
      </c>
      <c r="L10" s="37">
        <v>0.30829130611000694</v>
      </c>
      <c r="M10" s="37">
        <v>0.2511447207234232</v>
      </c>
      <c r="N10" s="37">
        <v>0.32366487628992768</v>
      </c>
      <c r="O10" s="37">
        <v>0.26419062262855125</v>
      </c>
      <c r="P10" s="37">
        <v>0.30392929916132527</v>
      </c>
      <c r="Q10" s="37">
        <v>0.24990917191772283</v>
      </c>
    </row>
    <row r="11" spans="1:17" x14ac:dyDescent="0.25">
      <c r="A11" s="36" t="s">
        <v>52</v>
      </c>
      <c r="B11" s="37">
        <v>0.28177198064777709</v>
      </c>
      <c r="C11" s="37">
        <v>0.12172943686978295</v>
      </c>
      <c r="D11" s="37" t="e">
        <v>#DIV/0!</v>
      </c>
      <c r="E11" s="37">
        <v>0.12172943686978295</v>
      </c>
      <c r="F11" s="37">
        <v>0.31889753249313957</v>
      </c>
      <c r="G11" s="37">
        <v>0.12968992469865448</v>
      </c>
      <c r="H11" s="37">
        <v>0.32018087286283609</v>
      </c>
      <c r="I11" s="37">
        <v>0.13345352019027171</v>
      </c>
      <c r="J11" s="37">
        <v>0.30688199825152884</v>
      </c>
      <c r="K11" s="37">
        <v>0.1261932202225145</v>
      </c>
      <c r="L11" s="37">
        <v>0.33005816976811114</v>
      </c>
      <c r="M11" s="37">
        <v>0.1304032835789703</v>
      </c>
      <c r="N11" s="37">
        <v>0.34651718867594772</v>
      </c>
      <c r="O11" s="37">
        <v>0.13717718048103317</v>
      </c>
      <c r="P11" s="37">
        <v>0.32538818394151142</v>
      </c>
      <c r="Q11" s="37">
        <v>0.1297617426346841</v>
      </c>
    </row>
    <row r="12" spans="1:17" x14ac:dyDescent="0.25">
      <c r="A12" s="38" t="s">
        <v>53</v>
      </c>
      <c r="B12" s="37">
        <v>0</v>
      </c>
      <c r="C12" s="37">
        <v>0</v>
      </c>
      <c r="D12" s="37" t="e">
        <v>#DIV/0!</v>
      </c>
      <c r="E12" s="37">
        <v>0</v>
      </c>
      <c r="F12" s="37">
        <v>0.18196718808077805</v>
      </c>
      <c r="G12" s="37">
        <v>8.1945821791952936E-2</v>
      </c>
      <c r="H12" s="37">
        <v>0.17637151966507597</v>
      </c>
      <c r="I12" s="37">
        <v>0.10784233892255916</v>
      </c>
      <c r="J12" s="37">
        <v>0.10284009777159334</v>
      </c>
      <c r="K12" s="37">
        <v>7.389092430879611E-2</v>
      </c>
      <c r="L12" s="37">
        <v>0.13910677381267378</v>
      </c>
      <c r="M12" s="37">
        <v>5.6329040923003323E-2</v>
      </c>
      <c r="N12" s="37">
        <v>0.20089293711706296</v>
      </c>
      <c r="O12" s="37">
        <v>8.2878440391746216E-2</v>
      </c>
      <c r="P12" s="37">
        <v>0.20471655218876383</v>
      </c>
      <c r="Q12" s="37">
        <v>9.1059298302053213E-2</v>
      </c>
    </row>
    <row r="13" spans="1:17" x14ac:dyDescent="0.25">
      <c r="A13" s="64" t="s">
        <v>95</v>
      </c>
      <c r="B13" s="65">
        <v>0.54496150266487342</v>
      </c>
      <c r="C13" s="65">
        <v>0.35616912724742161</v>
      </c>
      <c r="D13" s="65" t="e">
        <v>#DIV/0!</v>
      </c>
      <c r="E13" s="65">
        <v>0.35616912724742167</v>
      </c>
      <c r="F13" s="65">
        <v>0.79873141745538057</v>
      </c>
      <c r="G13" s="65">
        <v>0.46140660367428316</v>
      </c>
      <c r="H13" s="65">
        <v>0.79561779531941323</v>
      </c>
      <c r="I13" s="65">
        <v>0.49831505477937726</v>
      </c>
      <c r="J13" s="65">
        <v>0.6963656659401527</v>
      </c>
      <c r="K13" s="65">
        <v>0.44312067076096012</v>
      </c>
      <c r="L13" s="65">
        <v>0.77745624969079186</v>
      </c>
      <c r="M13" s="65">
        <v>0.43787704522539683</v>
      </c>
      <c r="N13" s="65">
        <v>0.87107500208293831</v>
      </c>
      <c r="O13" s="65">
        <v>0.48424624350133061</v>
      </c>
      <c r="P13" s="65">
        <v>0.83403403529160058</v>
      </c>
      <c r="Q13" s="65">
        <v>0.47073021285446015</v>
      </c>
    </row>
    <row r="16" spans="1:17" x14ac:dyDescent="0.25">
      <c r="B16">
        <v>0.26318952201709633</v>
      </c>
      <c r="C16">
        <v>0.23443969037763868</v>
      </c>
      <c r="D16" t="e">
        <v>#DIV/0!</v>
      </c>
      <c r="E16">
        <v>0.2344396903776387</v>
      </c>
      <c r="F16">
        <v>0.29786669688146289</v>
      </c>
      <c r="G16">
        <v>0.24977085718367573</v>
      </c>
      <c r="H16">
        <v>0.29906540279150118</v>
      </c>
      <c r="I16">
        <v>0.25701919566654641</v>
      </c>
      <c r="J16">
        <v>0.28664356991703055</v>
      </c>
      <c r="K16">
        <v>0.24303652622964952</v>
      </c>
      <c r="L16">
        <v>0.30829130611000694</v>
      </c>
      <c r="M16">
        <v>0.2511447207234232</v>
      </c>
      <c r="N16">
        <v>0.32366487628992768</v>
      </c>
      <c r="O16">
        <v>0.26419062262855125</v>
      </c>
      <c r="P16" s="65">
        <v>0.30392929916132527</v>
      </c>
      <c r="Q16" s="65">
        <v>0.24990917191772283</v>
      </c>
    </row>
    <row r="17" spans="2:17" x14ac:dyDescent="0.25">
      <c r="B17">
        <v>0.28177198064777709</v>
      </c>
      <c r="C17">
        <v>0.12172943686978295</v>
      </c>
      <c r="D17" t="e">
        <v>#DIV/0!</v>
      </c>
      <c r="E17">
        <v>0.12172943686978295</v>
      </c>
      <c r="F17">
        <v>0.31889753249313957</v>
      </c>
      <c r="G17">
        <v>0.12968992469865448</v>
      </c>
      <c r="H17">
        <v>0.32018087286283609</v>
      </c>
      <c r="I17">
        <v>0.13345352019027171</v>
      </c>
      <c r="J17">
        <v>0.30688199825152884</v>
      </c>
      <c r="K17">
        <v>0.1261932202225145</v>
      </c>
      <c r="L17">
        <v>0.33005816976811114</v>
      </c>
      <c r="M17">
        <v>0.1304032835789703</v>
      </c>
      <c r="N17">
        <v>0.34651718867594772</v>
      </c>
      <c r="O17">
        <v>0.13717718048103317</v>
      </c>
      <c r="P17">
        <v>0.32538818394151142</v>
      </c>
      <c r="Q17">
        <v>0.1297617426346841</v>
      </c>
    </row>
    <row r="18" spans="2:17" x14ac:dyDescent="0.25">
      <c r="B18">
        <v>0</v>
      </c>
      <c r="C18">
        <v>0</v>
      </c>
      <c r="D18" t="e">
        <v>#DIV/0!</v>
      </c>
      <c r="E18">
        <v>0</v>
      </c>
      <c r="F18">
        <v>0.18196718808077805</v>
      </c>
      <c r="G18">
        <v>8.1945821791952936E-2</v>
      </c>
      <c r="H18">
        <v>0.17637151966507597</v>
      </c>
      <c r="I18">
        <v>0.10784233892255916</v>
      </c>
      <c r="J18">
        <v>0.10284009777159334</v>
      </c>
      <c r="K18">
        <v>7.389092430879611E-2</v>
      </c>
      <c r="L18">
        <v>0.13910677381267378</v>
      </c>
      <c r="M18">
        <v>5.6329040923003323E-2</v>
      </c>
      <c r="N18">
        <v>0.20089293711706296</v>
      </c>
      <c r="O18">
        <v>8.2878440391746216E-2</v>
      </c>
      <c r="P18">
        <v>0.20471655218876383</v>
      </c>
      <c r="Q18">
        <v>9.1059298302053213E-2</v>
      </c>
    </row>
    <row r="19" spans="2:17" x14ac:dyDescent="0.25">
      <c r="B19">
        <v>0.54496150266487342</v>
      </c>
      <c r="C19">
        <v>0.35616912724742161</v>
      </c>
      <c r="D19" t="e">
        <v>#DIV/0!</v>
      </c>
      <c r="E19">
        <v>0.35616912724742167</v>
      </c>
      <c r="F19">
        <v>0.79873141745538057</v>
      </c>
      <c r="G19">
        <v>0.46140660367428316</v>
      </c>
      <c r="H19">
        <v>0.79561779531941323</v>
      </c>
      <c r="I19">
        <v>0.49831505477937726</v>
      </c>
      <c r="J19">
        <v>0.6963656659401527</v>
      </c>
      <c r="K19">
        <v>0.44312067076096012</v>
      </c>
      <c r="L19">
        <v>0.77745624969079186</v>
      </c>
      <c r="M19">
        <v>0.43787704522539683</v>
      </c>
      <c r="N19">
        <v>0.87107500208293831</v>
      </c>
      <c r="O19">
        <v>0.48424624350133061</v>
      </c>
      <c r="P19">
        <v>0.83403403529160058</v>
      </c>
      <c r="Q19">
        <v>0.47073021285446015</v>
      </c>
    </row>
  </sheetData>
  <mergeCells count="8">
    <mergeCell ref="N1:O1"/>
    <mergeCell ref="P1:Q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10"/>
  <sheetViews>
    <sheetView tabSelected="1" workbookViewId="0">
      <selection activeCell="E17" sqref="E17"/>
    </sheetView>
  </sheetViews>
  <sheetFormatPr defaultRowHeight="15" x14ac:dyDescent="0.25"/>
  <sheetData>
    <row r="2" spans="1:1" x14ac:dyDescent="0.25">
      <c r="A2" t="s">
        <v>102</v>
      </c>
    </row>
    <row r="4" spans="1:1" x14ac:dyDescent="0.25">
      <c r="A4" t="s">
        <v>90</v>
      </c>
    </row>
    <row r="6" spans="1:1" x14ac:dyDescent="0.25">
      <c r="A6" t="s">
        <v>89</v>
      </c>
    </row>
    <row r="8" spans="1:1" x14ac:dyDescent="0.25">
      <c r="A8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U40"/>
  <sheetViews>
    <sheetView topLeftCell="H1" zoomScale="90" zoomScaleNormal="90" workbookViewId="0">
      <selection activeCell="I3" sqref="I3:K3"/>
    </sheetView>
  </sheetViews>
  <sheetFormatPr defaultRowHeight="15" x14ac:dyDescent="0.25"/>
  <cols>
    <col min="1" max="2" width="8.85546875" hidden="1" customWidth="1"/>
    <col min="3" max="3" width="10.42578125" hidden="1" customWidth="1"/>
    <col min="4" max="4" width="8.85546875" hidden="1" customWidth="1"/>
    <col min="5" max="5" width="14.140625" hidden="1" customWidth="1"/>
    <col min="6" max="7" width="8.85546875" hidden="1" customWidth="1"/>
    <col min="8" max="8" width="19.5703125" customWidth="1"/>
    <col min="9" max="9" width="9.140625" customWidth="1"/>
    <col min="10" max="10" width="10.28515625" customWidth="1"/>
    <col min="11" max="11" width="14" customWidth="1"/>
    <col min="12" max="13" width="9" customWidth="1"/>
    <col min="14" max="14" width="12.85546875" customWidth="1"/>
    <col min="15" max="15" width="10.7109375" customWidth="1"/>
    <col min="16" max="16" width="10.85546875" customWidth="1"/>
    <col min="17" max="42" width="8.85546875" customWidth="1"/>
  </cols>
  <sheetData>
    <row r="1" spans="8:21" ht="23.25" x14ac:dyDescent="0.35">
      <c r="H1" s="56" t="s">
        <v>72</v>
      </c>
      <c r="M1" t="s">
        <v>98</v>
      </c>
      <c r="N1" s="61"/>
    </row>
    <row r="2" spans="8:21" ht="19.899999999999999" customHeight="1" x14ac:dyDescent="0.3">
      <c r="H2" s="2"/>
    </row>
    <row r="3" spans="8:21" ht="33" customHeight="1" x14ac:dyDescent="0.25">
      <c r="H3" s="60" t="s">
        <v>30</v>
      </c>
      <c r="I3" s="73" t="s">
        <v>29</v>
      </c>
      <c r="J3" s="74"/>
      <c r="K3" s="74"/>
      <c r="L3" s="61"/>
      <c r="M3" s="61"/>
      <c r="N3" s="57" t="s">
        <v>76</v>
      </c>
      <c r="O3" s="58" t="str">
        <f>VLOOKUP(I3,Table5[#All],3,FALSE)</f>
        <v>OH-GRU</v>
      </c>
    </row>
    <row r="4" spans="8:21" ht="33" customHeight="1" x14ac:dyDescent="0.25">
      <c r="H4" s="60" t="s">
        <v>79</v>
      </c>
      <c r="I4" s="73"/>
      <c r="J4" s="74"/>
      <c r="K4" s="74"/>
      <c r="L4" s="61"/>
      <c r="M4" s="61"/>
      <c r="N4" s="57" t="s">
        <v>78</v>
      </c>
      <c r="O4" s="58" t="str">
        <f>VLOOKUP(I3,Table5[#All],2,FALSE)</f>
        <v>OH - FOFU</v>
      </c>
    </row>
    <row r="5" spans="8:21" ht="33" customHeight="1" x14ac:dyDescent="0.25">
      <c r="H5" s="60" t="s">
        <v>7</v>
      </c>
      <c r="I5" s="73"/>
      <c r="J5" s="74"/>
      <c r="K5" s="74"/>
      <c r="L5" s="61"/>
      <c r="M5" s="61"/>
      <c r="N5" s="57" t="s">
        <v>101</v>
      </c>
      <c r="O5" s="58" t="str">
        <f>VLOOKUP(I3,Table5[#All],4,FALSE)</f>
        <v>Lokal-inst</v>
      </c>
    </row>
    <row r="6" spans="8:21" ht="33" customHeight="1" x14ac:dyDescent="0.25">
      <c r="H6" s="60" t="s">
        <v>77</v>
      </c>
      <c r="I6" s="75" t="s">
        <v>97</v>
      </c>
      <c r="J6" s="74"/>
      <c r="K6" s="74"/>
      <c r="L6" s="61"/>
      <c r="M6" s="61"/>
      <c r="N6" s="57" t="s">
        <v>8</v>
      </c>
      <c r="O6" s="58">
        <v>59.1</v>
      </c>
      <c r="S6" s="14"/>
    </row>
    <row r="7" spans="8:21" ht="33" customHeight="1" x14ac:dyDescent="0.25">
      <c r="H7" s="60" t="s">
        <v>11</v>
      </c>
      <c r="I7" s="76">
        <v>30000</v>
      </c>
      <c r="J7" s="77"/>
      <c r="K7" s="61"/>
      <c r="L7" s="61"/>
      <c r="M7" s="61"/>
      <c r="N7" s="57" t="s">
        <v>82</v>
      </c>
      <c r="O7" s="58">
        <v>2</v>
      </c>
    </row>
    <row r="8" spans="8:21" ht="33" customHeight="1" x14ac:dyDescent="0.25">
      <c r="H8" s="60" t="s">
        <v>80</v>
      </c>
      <c r="I8" s="76">
        <v>100</v>
      </c>
      <c r="J8" s="77"/>
      <c r="K8" s="61"/>
      <c r="L8" s="61"/>
      <c r="M8" s="61"/>
      <c r="N8" s="61"/>
      <c r="O8" s="61"/>
    </row>
    <row r="9" spans="8:21" ht="29.45" customHeight="1" x14ac:dyDescent="0.25">
      <c r="T9" s="59"/>
    </row>
    <row r="10" spans="8:21" ht="7.15" customHeight="1" x14ac:dyDescent="0.25"/>
    <row r="11" spans="8:21" x14ac:dyDescent="0.25">
      <c r="H11" s="51" t="s">
        <v>74</v>
      </c>
      <c r="I11" s="51"/>
      <c r="J11" s="51"/>
      <c r="K11" s="53" t="s">
        <v>57</v>
      </c>
      <c r="L11" s="53" t="s">
        <v>58</v>
      </c>
      <c r="M11" s="53" t="s">
        <v>59</v>
      </c>
      <c r="N11" s="53" t="s">
        <v>60</v>
      </c>
      <c r="O11" s="53" t="s">
        <v>61</v>
      </c>
      <c r="P11" s="54" t="s">
        <v>10</v>
      </c>
    </row>
    <row r="12" spans="8:21" x14ac:dyDescent="0.25">
      <c r="H12" s="54" t="s">
        <v>70</v>
      </c>
      <c r="I12" s="80" t="s">
        <v>88</v>
      </c>
      <c r="J12" s="81"/>
      <c r="K12" s="82" t="s">
        <v>71</v>
      </c>
      <c r="L12" s="70"/>
      <c r="M12" s="70"/>
      <c r="N12" s="70"/>
      <c r="O12" s="70"/>
      <c r="P12" s="51"/>
      <c r="R12" s="13"/>
    </row>
    <row r="13" spans="8:21" ht="17.25" customHeight="1" x14ac:dyDescent="0.25">
      <c r="H13" s="63" t="s">
        <v>91</v>
      </c>
      <c r="I13" s="78" t="s">
        <v>92</v>
      </c>
      <c r="J13" s="79"/>
      <c r="K13" s="50"/>
      <c r="L13" s="50"/>
      <c r="M13" s="50"/>
      <c r="N13" s="50"/>
      <c r="O13" s="50"/>
      <c r="P13" s="3">
        <f>SUM(K13:O13)</f>
        <v>0</v>
      </c>
      <c r="S13" s="14"/>
      <c r="T13" s="15"/>
      <c r="U13" s="14"/>
    </row>
    <row r="14" spans="8:21" ht="17.25" customHeight="1" x14ac:dyDescent="0.25">
      <c r="H14" s="63"/>
      <c r="I14" s="78"/>
      <c r="J14" s="79"/>
      <c r="K14" s="50"/>
      <c r="L14" s="50"/>
      <c r="M14" s="50"/>
      <c r="N14" s="50"/>
      <c r="O14" s="50"/>
      <c r="P14" s="3">
        <f t="shared" ref="P14:P18" si="0">SUM(K14:O14)</f>
        <v>0</v>
      </c>
    </row>
    <row r="15" spans="8:21" ht="17.25" customHeight="1" x14ac:dyDescent="0.25">
      <c r="H15" s="63"/>
      <c r="I15" s="78"/>
      <c r="J15" s="79"/>
      <c r="K15" s="50"/>
      <c r="L15" s="50"/>
      <c r="M15" s="50"/>
      <c r="N15" s="50"/>
      <c r="O15" s="50"/>
      <c r="P15" s="3">
        <f t="shared" si="0"/>
        <v>0</v>
      </c>
    </row>
    <row r="16" spans="8:21" ht="17.25" customHeight="1" x14ac:dyDescent="0.25">
      <c r="H16" s="63"/>
      <c r="I16" s="78"/>
      <c r="J16" s="79"/>
      <c r="K16" s="50"/>
      <c r="L16" s="50"/>
      <c r="M16" s="50"/>
      <c r="N16" s="50"/>
      <c r="O16" s="50"/>
      <c r="P16" s="3">
        <f t="shared" si="0"/>
        <v>0</v>
      </c>
    </row>
    <row r="17" spans="8:16" ht="17.25" customHeight="1" x14ac:dyDescent="0.25">
      <c r="H17" s="63"/>
      <c r="I17" s="68" t="s">
        <v>73</v>
      </c>
      <c r="J17" s="69" t="s">
        <v>73</v>
      </c>
      <c r="K17" s="50"/>
      <c r="L17" s="50"/>
      <c r="M17" s="50"/>
      <c r="N17" s="50"/>
      <c r="O17" s="50"/>
      <c r="P17" s="3">
        <f t="shared" si="0"/>
        <v>0</v>
      </c>
    </row>
    <row r="18" spans="8:16" ht="17.25" customHeight="1" x14ac:dyDescent="0.25">
      <c r="H18" s="63"/>
      <c r="I18" s="68" t="s">
        <v>56</v>
      </c>
      <c r="J18" s="69" t="s">
        <v>56</v>
      </c>
      <c r="K18" s="50"/>
      <c r="L18" s="50"/>
      <c r="M18" s="50"/>
      <c r="N18" s="50"/>
      <c r="O18" s="50"/>
      <c r="P18" s="3">
        <f t="shared" si="0"/>
        <v>0</v>
      </c>
    </row>
    <row r="19" spans="8:16" x14ac:dyDescent="0.25">
      <c r="H19" s="70" t="s">
        <v>67</v>
      </c>
      <c r="I19" s="71"/>
      <c r="J19" s="72"/>
      <c r="K19" s="4">
        <f>SUM(K13:K18)</f>
        <v>0</v>
      </c>
      <c r="L19" s="4">
        <f t="shared" ref="L19:P19" si="1">SUM(L13:L18)</f>
        <v>0</v>
      </c>
      <c r="M19" s="4">
        <f t="shared" si="1"/>
        <v>0</v>
      </c>
      <c r="N19" s="4">
        <f t="shared" si="1"/>
        <v>0</v>
      </c>
      <c r="O19" s="4">
        <f t="shared" si="1"/>
        <v>0</v>
      </c>
      <c r="P19" s="4">
        <f t="shared" si="1"/>
        <v>0</v>
      </c>
    </row>
    <row r="20" spans="8:16" x14ac:dyDescent="0.25">
      <c r="H20" s="5"/>
      <c r="I20" s="55"/>
      <c r="J20" s="55"/>
      <c r="K20" s="6"/>
      <c r="L20" s="6"/>
      <c r="M20" s="6"/>
      <c r="N20" s="6"/>
      <c r="O20" s="6"/>
      <c r="P20" s="6"/>
    </row>
    <row r="21" spans="8:16" x14ac:dyDescent="0.25">
      <c r="H21" s="51" t="s">
        <v>87</v>
      </c>
      <c r="I21" s="51"/>
      <c r="J21" s="51"/>
      <c r="K21" s="53" t="s">
        <v>57</v>
      </c>
      <c r="L21" s="53" t="s">
        <v>58</v>
      </c>
      <c r="M21" s="53" t="s">
        <v>59</v>
      </c>
      <c r="N21" s="53" t="s">
        <v>60</v>
      </c>
      <c r="O21" s="53" t="s">
        <v>61</v>
      </c>
      <c r="P21" s="54" t="s">
        <v>10</v>
      </c>
    </row>
    <row r="22" spans="8:16" x14ac:dyDescent="0.25">
      <c r="H22" s="54" t="str">
        <f>H12</f>
        <v>Projekt nr</v>
      </c>
      <c r="I22" s="80" t="str">
        <f t="shared" ref="I22:J22" si="2">I12</f>
        <v>Finansiär namn</v>
      </c>
      <c r="J22" s="81">
        <f t="shared" si="2"/>
        <v>0</v>
      </c>
      <c r="K22" s="82" t="s">
        <v>75</v>
      </c>
      <c r="L22" s="70"/>
      <c r="M22" s="70"/>
      <c r="N22" s="70"/>
      <c r="O22" s="70"/>
      <c r="P22" s="51"/>
    </row>
    <row r="23" spans="8:16" x14ac:dyDescent="0.25">
      <c r="H23" s="62" t="str">
        <f t="shared" ref="H23:I28" si="3">H13</f>
        <v>1</v>
      </c>
      <c r="I23" s="68" t="str">
        <f>I13</f>
        <v>a</v>
      </c>
      <c r="J23" s="69"/>
      <c r="K23" s="3" t="e">
        <f>($I$7*$I$8/100*1.556+$I$7*$I$8/100*1.556*($O$4/100)+$I$7*$I$8/100*1.556*($O$5/100))*K13/100*12</f>
        <v>#VALUE!</v>
      </c>
      <c r="L23" s="3" t="e">
        <f>($I$7*$I$8/100*1.556+$I$7*$I$8/100*1.556*($O$4/100)+$I$7*$I$8/100*1.556*($O$5/100))*L13/100*12*1.02</f>
        <v>#VALUE!</v>
      </c>
      <c r="M23" s="3" t="e">
        <f>($I$7*$I$8/100*1.556+$I$7*$I$8/100*1.556*($O$4/100)+$I$7*$I$8/100*1.556*($O$5/100))*M13/100*12*1.04</f>
        <v>#VALUE!</v>
      </c>
      <c r="N23" s="3" t="e">
        <f>($I$7*$I$8/100*1.556+$I$7*$I$8/100*1.556*($O$4/100)+$I$7*$I$8/100*1.556*($O$5/100))*N13/100*12*1.06121</f>
        <v>#VALUE!</v>
      </c>
      <c r="O23" s="3" t="e">
        <f>($I$7*$I$8/100*1.556+$I$7*$I$8/100*1.556*($O$4/100)+$I$7*$I$8/100*1.556*($O$5/100))*O13/100*12*1.08243</f>
        <v>#VALUE!</v>
      </c>
      <c r="P23" s="3" t="e">
        <f>SUM(K23:O23)</f>
        <v>#VALUE!</v>
      </c>
    </row>
    <row r="24" spans="8:16" x14ac:dyDescent="0.25">
      <c r="H24" s="62">
        <f t="shared" si="3"/>
        <v>0</v>
      </c>
      <c r="I24" s="68">
        <f t="shared" si="3"/>
        <v>0</v>
      </c>
      <c r="J24" s="69"/>
      <c r="K24" s="3" t="e">
        <f>($I$7*$I$8/100*1.556+$I$7*$I$8/100*1.556*($O$4/100)+$I$7*$I$8/100*1.556*($O$5/100))*K14/100*12</f>
        <v>#VALUE!</v>
      </c>
      <c r="L24" s="3" t="e">
        <f>($I$7*$I$8/100*1.556+$I$7*$I$8/100*1.556*($O$4/100)+$I$7*$I$8/100*1.556*($O$5/100))*L14/100*12*1.02</f>
        <v>#VALUE!</v>
      </c>
      <c r="M24" s="3" t="e">
        <f>($I$7*$I$8/100*1.556+$I$7*$I$8/100*1.556*($O$4/100)+$I$7*$I$8/100*1.556*($O$5/100))*M14/100*12*1.04</f>
        <v>#VALUE!</v>
      </c>
      <c r="N24" s="3" t="e">
        <f>($I$7*$I$8/100*1.556+$I$7*$I$8/100*1.556*($O$4/100)+$I$7*$I$8/100*1.556*($O$5/100))*N14/100*12*1.06121</f>
        <v>#VALUE!</v>
      </c>
      <c r="O24" s="3" t="e">
        <f>($I$7*$I$8/100*1.556+$I$7*$I$8/100*1.556*($O$4/100)+$I$7*$I$8/100*1.556*($O$5/100))*O14/100*12*1.08243</f>
        <v>#VALUE!</v>
      </c>
      <c r="P24" s="3" t="e">
        <f t="shared" ref="P24:P28" si="4">SUM(K24:O24)</f>
        <v>#VALUE!</v>
      </c>
    </row>
    <row r="25" spans="8:16" x14ac:dyDescent="0.25">
      <c r="H25" s="62">
        <f t="shared" si="3"/>
        <v>0</v>
      </c>
      <c r="I25" s="68">
        <f t="shared" si="3"/>
        <v>0</v>
      </c>
      <c r="J25" s="69"/>
      <c r="K25" s="3" t="e">
        <f>($I$7*$I$8/100*1.556+$I$7*$I$8/100*1.556*($O$4/100)+$I$7*$I$8/100*1.556*($O$5/100))*K15/100*12</f>
        <v>#VALUE!</v>
      </c>
      <c r="L25" s="3" t="e">
        <f>($I$7*$I$8/100*1.556+$I$7*$I$8/100*1.556*($O$4/100)+$I$7*$I$8/100*1.556*($O$5/100))*L15/100*12*1.02</f>
        <v>#VALUE!</v>
      </c>
      <c r="M25" s="3" t="e">
        <f>($I$7*$I$8/100*1.556+$I$7*$I$8/100*1.556*($O$4/100)+$I$7*$I$8/100*1.556*($O$5/100))*M15/100*12*1.04</f>
        <v>#VALUE!</v>
      </c>
      <c r="N25" s="3" t="e">
        <f>($I$7*$I$8/100*1.556+$I$7*$I$8/100*1.556*($O$4/100)+$I$7*$I$8/100*1.556*($O$5/100))*N15/100*12*1.06121</f>
        <v>#VALUE!</v>
      </c>
      <c r="O25" s="3" t="e">
        <f>($I$7*$I$8/100*1.556+$I$7*$I$8/100*1.556*($O$4/100)+$I$7*$I$8/100*1.556*($O$5/100))*O15/100*12*1.08243</f>
        <v>#VALUE!</v>
      </c>
      <c r="P25" s="3" t="e">
        <f t="shared" si="4"/>
        <v>#VALUE!</v>
      </c>
    </row>
    <row r="26" spans="8:16" x14ac:dyDescent="0.25">
      <c r="H26" s="62">
        <f t="shared" si="3"/>
        <v>0</v>
      </c>
      <c r="I26" s="68">
        <f t="shared" si="3"/>
        <v>0</v>
      </c>
      <c r="J26" s="69"/>
      <c r="K26" s="3" t="e">
        <f>($I$7*$I$8/100*1.544+$I$7*$I$8/100*1.556*($O$4/100)+$I$7*$I$8/100*1.556*($O$5/100))*K16/100*12</f>
        <v>#VALUE!</v>
      </c>
      <c r="L26" s="3" t="e">
        <f>($I$7*$I$8/100*1.556+$I$7*$I$8/100*1.556*($O$4/100)+$I$7*$I$8/100*1.556*($O$5/100))*L16/100*12*1.02</f>
        <v>#VALUE!</v>
      </c>
      <c r="M26" s="3" t="e">
        <f>($I$7*$I$8/100*1.556+$I$7*$I$8/100*1.556*($O$4/100)+$I$7*$I$8/100*1.556*($O$5/100))*M16/100*12*1.04</f>
        <v>#VALUE!</v>
      </c>
      <c r="N26" s="3" t="e">
        <f>($I$7*$I$8/100*1.556+$I$7*$I$8/100*1.556*($O$4/100)+$I$7*$I$8/100*1.556*($O$5/100))*N16/100*12*1.06121</f>
        <v>#VALUE!</v>
      </c>
      <c r="O26" s="3" t="e">
        <f>($I$7*$I$8/100*1.556+$I$7*$I$8/100*1.556*($O$4/100)+$I$7*$I$8/100*1.556*($O$5/100))*O16/100*12*1.08243</f>
        <v>#VALUE!</v>
      </c>
      <c r="P26" s="3" t="e">
        <f t="shared" si="4"/>
        <v>#VALUE!</v>
      </c>
    </row>
    <row r="27" spans="8:16" x14ac:dyDescent="0.25">
      <c r="H27" s="62">
        <f t="shared" si="3"/>
        <v>0</v>
      </c>
      <c r="I27" s="68" t="str">
        <f t="shared" si="3"/>
        <v>GRU</v>
      </c>
      <c r="J27" s="69"/>
      <c r="K27" s="3" t="e">
        <f>($I$7*$I$8/100*1.556+$I$7*$I$8/100*1.556*($O$3/100)+$I$7*$I$8/100*1.556*($O$5/100))*K17/100*12</f>
        <v>#VALUE!</v>
      </c>
      <c r="L27" s="3" t="e">
        <f>($I$7*$I$8/100*1.556+$I$7*$I$8/100*1.556*($O$3/100)+$I$7*$I$8/100*1.556*($O$5/100))*L17/100*12*1.02</f>
        <v>#VALUE!</v>
      </c>
      <c r="M27" s="3" t="e">
        <f>($I$7*$I$8/100*1.556+$I$7*$I$8/100*1.556*($O$3/100)+$I$7*$I$8/100*1.556*($O$5/100))*M17/100*12*1.04</f>
        <v>#VALUE!</v>
      </c>
      <c r="N27" s="3" t="e">
        <f>($I$7*$I$8/100*1.556+$I$7*$I$8/100*1.556*($O$3/100)+$I$7*$I$8/100*1.556*($O$5/100))*N17/100*12*1.06121</f>
        <v>#VALUE!</v>
      </c>
      <c r="O27" s="3" t="e">
        <f>($I$7*$I$8/100*1.556+$I$7*$I$8/100*1.556*($O$3/100)+$I$7*$I$8/100*1.556*($O$5/100))*O17/100*12*1.08243</f>
        <v>#VALUE!</v>
      </c>
      <c r="P27" s="3" t="e">
        <f t="shared" si="4"/>
        <v>#VALUE!</v>
      </c>
    </row>
    <row r="28" spans="8:16" x14ac:dyDescent="0.25">
      <c r="H28" s="62">
        <f t="shared" si="3"/>
        <v>0</v>
      </c>
      <c r="I28" s="68" t="str">
        <f t="shared" si="3"/>
        <v>FOFU</v>
      </c>
      <c r="J28" s="69"/>
      <c r="K28" s="3" t="e">
        <f>($I$7*$I$8/100*1.556+$I$7*$I$8/100*1.556*($O$4/100)+$I$7*$I$8/100*1.556*($O$5/100))*K18/100*12</f>
        <v>#VALUE!</v>
      </c>
      <c r="L28" s="3" t="e">
        <f>($I$7*$I$8/100*1.556+$I$7*$I$8/100*1.556*($O$4/100)+$I$7*$I$8/100*1.556*($O$5/100))*L18/100*12*1.02</f>
        <v>#VALUE!</v>
      </c>
      <c r="M28" s="3" t="e">
        <f>($I$7*$I$8/100*1.556+$I$7*$I$8/100*1.556*($O$4/100)+$I$7*$I$8/100*1.556*($O$5/100))*M18/100*12*1.04</f>
        <v>#VALUE!</v>
      </c>
      <c r="N28" s="3" t="e">
        <f>($I$7*$I$8/100*1.556+$I$7*$I$8/100*1.556*($O$4/100)+$I$7*$I$8/100*1.556*($O$5/100))*N18/100*12*1.06121</f>
        <v>#VALUE!</v>
      </c>
      <c r="O28" s="3" t="e">
        <f>($I$7*$I$8/100*1.556+$I$7*$I$8/100*1.556*($O$4/100)+$I$7*$I$8/100*1.556*($O$5/100))*O18/100*12*1.08243</f>
        <v>#VALUE!</v>
      </c>
      <c r="P28" s="3" t="e">
        <f t="shared" si="4"/>
        <v>#VALUE!</v>
      </c>
    </row>
    <row r="29" spans="8:16" x14ac:dyDescent="0.25">
      <c r="H29" s="70" t="s">
        <v>81</v>
      </c>
      <c r="I29" s="71"/>
      <c r="J29" s="72"/>
      <c r="K29" s="4" t="e">
        <f>SUM(K23:K28)</f>
        <v>#VALUE!</v>
      </c>
      <c r="L29" s="4" t="e">
        <f t="shared" ref="L29:P29" si="5">SUM(L23:L28)</f>
        <v>#VALUE!</v>
      </c>
      <c r="M29" s="4" t="e">
        <f t="shared" si="5"/>
        <v>#VALUE!</v>
      </c>
      <c r="N29" s="4" t="e">
        <f t="shared" si="5"/>
        <v>#VALUE!</v>
      </c>
      <c r="O29" s="4" t="e">
        <f t="shared" si="5"/>
        <v>#VALUE!</v>
      </c>
      <c r="P29" s="4" t="e">
        <f t="shared" si="5"/>
        <v>#VALUE!</v>
      </c>
    </row>
    <row r="30" spans="8:16" x14ac:dyDescent="0.25">
      <c r="H30" s="5"/>
      <c r="I30" s="55"/>
      <c r="J30" s="55"/>
      <c r="K30" s="6"/>
      <c r="L30" s="6"/>
      <c r="M30" s="6"/>
      <c r="N30" s="6"/>
      <c r="O30" s="6"/>
      <c r="P30" s="6"/>
    </row>
    <row r="31" spans="8:16" x14ac:dyDescent="0.25">
      <c r="H31" s="5" t="s">
        <v>83</v>
      </c>
      <c r="I31" s="55"/>
      <c r="J31" s="55"/>
      <c r="K31" s="6"/>
      <c r="L31" s="6"/>
      <c r="M31" s="6"/>
      <c r="O31" s="6"/>
      <c r="P31" s="6"/>
    </row>
    <row r="32" spans="8:16" ht="17.45" customHeight="1" x14ac:dyDescent="0.25">
      <c r="I32" s="5"/>
      <c r="J32" s="5"/>
      <c r="K32" s="6"/>
      <c r="L32" s="6"/>
      <c r="M32" s="6"/>
      <c r="N32" s="6" t="s">
        <v>93</v>
      </c>
      <c r="O32" s="6"/>
      <c r="P32" s="6"/>
    </row>
    <row r="34" spans="8:9" x14ac:dyDescent="0.25">
      <c r="H34" t="s">
        <v>79</v>
      </c>
      <c r="I34" t="s">
        <v>86</v>
      </c>
    </row>
    <row r="37" spans="8:9" x14ac:dyDescent="0.25">
      <c r="H37" t="s">
        <v>84</v>
      </c>
      <c r="I37" t="s">
        <v>86</v>
      </c>
    </row>
    <row r="40" spans="8:9" x14ac:dyDescent="0.25">
      <c r="H40" t="s">
        <v>85</v>
      </c>
      <c r="I40" t="s">
        <v>86</v>
      </c>
    </row>
  </sheetData>
  <mergeCells count="24">
    <mergeCell ref="I22:J22"/>
    <mergeCell ref="K22:O22"/>
    <mergeCell ref="H19:J19"/>
    <mergeCell ref="K12:O12"/>
    <mergeCell ref="I12:J12"/>
    <mergeCell ref="I13:J13"/>
    <mergeCell ref="I14:J14"/>
    <mergeCell ref="I15:J15"/>
    <mergeCell ref="I28:J28"/>
    <mergeCell ref="H29:J29"/>
    <mergeCell ref="I3:K3"/>
    <mergeCell ref="I4:K4"/>
    <mergeCell ref="I5:K5"/>
    <mergeCell ref="I6:K6"/>
    <mergeCell ref="I7:J7"/>
    <mergeCell ref="I8:J8"/>
    <mergeCell ref="I23:J23"/>
    <mergeCell ref="I24:J24"/>
    <mergeCell ref="I25:J25"/>
    <mergeCell ref="I26:J26"/>
    <mergeCell ref="I27:J27"/>
    <mergeCell ref="I16:J16"/>
    <mergeCell ref="I17:J17"/>
    <mergeCell ref="I18:J18"/>
  </mergeCells>
  <pageMargins left="0.70866141732283472" right="0" top="0.74803149606299213" bottom="0.35433070866141736" header="0.31496062992125984" footer="0.31496062992125984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'Underlag - låst'!$A$9:$A$16</xm:f>
          </x14:formula1>
          <xm:sqref>I3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Underlag - låst</vt:lpstr>
      <vt:lpstr>Lokaler - låst</vt:lpstr>
      <vt:lpstr>TB 2021 - låst</vt:lpstr>
      <vt:lpstr>TB2023 - låst</vt:lpstr>
      <vt:lpstr>Info</vt:lpstr>
      <vt:lpstr>Kalkyl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ulfarv</dc:creator>
  <cp:lastModifiedBy>Johan C Thorburn</cp:lastModifiedBy>
  <cp:lastPrinted>2019-06-18T14:14:07Z</cp:lastPrinted>
  <dcterms:created xsi:type="dcterms:W3CDTF">2019-03-07T07:12:54Z</dcterms:created>
  <dcterms:modified xsi:type="dcterms:W3CDTF">2024-04-09T07:29:44Z</dcterms:modified>
</cp:coreProperties>
</file>